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Sniper Related\"/>
    </mc:Choice>
  </mc:AlternateContent>
  <xr:revisionPtr revIDLastSave="0" documentId="13_ncr:1_{D2FA1D31-7D60-44B5-97FB-BF31CCF50EE9}" xr6:coauthVersionLast="47" xr6:coauthVersionMax="47" xr10:uidLastSave="{00000000-0000-0000-0000-000000000000}"/>
  <bookViews>
    <workbookView xWindow="-120" yWindow="-120" windowWidth="29040" windowHeight="15720" tabRatio="849" xr2:uid="{D43BFFD8-ACB3-4996-8E1C-58C86013762A}"/>
  </bookViews>
  <sheets>
    <sheet name="Main Data " sheetId="1" r:id="rId1"/>
    <sheet name="NQ 15-30" sheetId="5" r:id="rId2"/>
    <sheet name="NQ 20-40" sheetId="6" r:id="rId3"/>
    <sheet name="NQ 25-50" sheetId="7" r:id="rId4"/>
    <sheet name="NQ 30-60" sheetId="8" r:id="rId5"/>
    <sheet name="YM 5-10" sheetId="9" r:id="rId6"/>
    <sheet name="YM 7-14" sheetId="10" r:id="rId7"/>
    <sheet name="YM 10-20" sheetId="11" r:id="rId8"/>
    <sheet name="RTY 5-10" sheetId="12" r:id="rId9"/>
    <sheet name="RTY 7-14" sheetId="13" r:id="rId10"/>
    <sheet name="RTY 10-20" sheetId="14" r:id="rId11"/>
    <sheet name="GC 5-10" sheetId="15" r:id="rId12"/>
    <sheet name="GC 7-14" sheetId="16" r:id="rId13"/>
    <sheet name="CL 5-10" sheetId="17" r:id="rId14"/>
    <sheet name="CL 7-14" sheetId="18" r:id="rId15"/>
    <sheet name="ES 5-10" sheetId="19" r:id="rId16"/>
    <sheet name="ES 7-14" sheetId="20" r:id="rId17"/>
    <sheet name="Filters" sheetId="21" r:id="rId18"/>
    <sheet name="Entries " sheetId="22" r:id="rId19"/>
  </sheets>
  <definedNames>
    <definedName name="_xlnm._FilterDatabase" localSheetId="0" hidden="1">'Main Data '!$A$1:$K$257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9" i="1" l="1"/>
  <c r="J2" i="1" l="1"/>
  <c r="I2" i="1"/>
  <c r="J252" i="1"/>
  <c r="I252" i="1"/>
  <c r="J94" i="1"/>
  <c r="I94" i="1"/>
  <c r="J96" i="1"/>
  <c r="I96" i="1"/>
  <c r="J245" i="1"/>
  <c r="J244" i="1"/>
  <c r="J239" i="1"/>
  <c r="J238" i="1"/>
  <c r="J213" i="1"/>
  <c r="J212" i="1"/>
  <c r="J207" i="1"/>
  <c r="J206" i="1"/>
  <c r="J123" i="1"/>
  <c r="J159" i="1"/>
  <c r="J183" i="1"/>
  <c r="J174" i="1"/>
  <c r="J216" i="1"/>
  <c r="J143" i="1"/>
  <c r="J77" i="1"/>
  <c r="J71" i="1"/>
  <c r="J117" i="1"/>
  <c r="J116" i="1"/>
  <c r="J250" i="1"/>
  <c r="J110" i="1"/>
  <c r="J75" i="1"/>
  <c r="J115" i="1"/>
  <c r="J56" i="1"/>
  <c r="J52" i="1"/>
  <c r="J219" i="1"/>
  <c r="J218" i="1"/>
  <c r="J47" i="1"/>
  <c r="J46" i="1"/>
  <c r="J21" i="1"/>
  <c r="J82" i="1"/>
  <c r="J122" i="1"/>
  <c r="J85" i="1"/>
  <c r="I245" i="1"/>
  <c r="I244" i="1"/>
  <c r="I239" i="1"/>
  <c r="I238" i="1"/>
  <c r="I213" i="1"/>
  <c r="I212" i="1"/>
  <c r="I207" i="1"/>
  <c r="I206" i="1"/>
  <c r="I123" i="1"/>
  <c r="I159" i="1"/>
  <c r="I183" i="1"/>
  <c r="I174" i="1"/>
  <c r="I216" i="1"/>
  <c r="I143" i="1"/>
  <c r="I77" i="1"/>
  <c r="I71" i="1"/>
  <c r="I117" i="1"/>
  <c r="I116" i="1"/>
  <c r="I250" i="1"/>
  <c r="I110" i="1"/>
  <c r="I75" i="1"/>
  <c r="I115" i="1"/>
  <c r="I56" i="1"/>
  <c r="I52" i="1"/>
  <c r="I219" i="1"/>
  <c r="I218" i="1"/>
  <c r="I47" i="1"/>
  <c r="I46" i="1"/>
  <c r="I21" i="1"/>
  <c r="I82" i="1"/>
  <c r="I122" i="1"/>
  <c r="I85" i="1"/>
  <c r="J148" i="1"/>
  <c r="J227" i="1"/>
  <c r="J190" i="1"/>
  <c r="J64" i="1"/>
  <c r="J185" i="1"/>
  <c r="J184" i="1"/>
  <c r="J48" i="1"/>
  <c r="J108" i="1"/>
  <c r="J121" i="1"/>
  <c r="J120" i="1"/>
  <c r="J89" i="1"/>
  <c r="J88" i="1"/>
  <c r="J57" i="1"/>
  <c r="J146" i="1"/>
  <c r="J217" i="1"/>
  <c r="J101" i="1"/>
  <c r="I148" i="1"/>
  <c r="I227" i="1"/>
  <c r="I190" i="1"/>
  <c r="I64" i="1"/>
  <c r="I185" i="1"/>
  <c r="I184" i="1"/>
  <c r="I48" i="1"/>
  <c r="I108" i="1"/>
  <c r="I121" i="1"/>
  <c r="I120" i="1"/>
  <c r="I89" i="1"/>
  <c r="I88" i="1"/>
  <c r="I57" i="1"/>
  <c r="I146" i="1"/>
  <c r="I217" i="1"/>
  <c r="I101" i="1"/>
  <c r="J78" i="1"/>
  <c r="J150" i="1"/>
  <c r="J142" i="1"/>
  <c r="J31" i="1"/>
  <c r="J157" i="1"/>
  <c r="J158" i="1"/>
  <c r="J233" i="1"/>
  <c r="J180" i="1"/>
  <c r="J193" i="1"/>
  <c r="J192" i="1"/>
  <c r="J189" i="1"/>
  <c r="J188" i="1"/>
  <c r="J161" i="1"/>
  <c r="J160" i="1"/>
  <c r="J127" i="1"/>
  <c r="J83" i="1"/>
  <c r="J129" i="1"/>
  <c r="J128" i="1"/>
  <c r="J177" i="1"/>
  <c r="J176" i="1"/>
  <c r="J237" i="1"/>
  <c r="J92" i="1"/>
  <c r="J34" i="1"/>
  <c r="J149" i="1"/>
  <c r="J61" i="1"/>
  <c r="J60" i="1"/>
  <c r="J35" i="1"/>
  <c r="J40" i="1"/>
  <c r="J139" i="1"/>
  <c r="J28" i="1"/>
  <c r="I78" i="1"/>
  <c r="I150" i="1"/>
  <c r="I142" i="1"/>
  <c r="I31" i="1"/>
  <c r="I157" i="1"/>
  <c r="I158" i="1"/>
  <c r="I233" i="1"/>
  <c r="I180" i="1"/>
  <c r="I193" i="1"/>
  <c r="I192" i="1"/>
  <c r="I189" i="1"/>
  <c r="I188" i="1"/>
  <c r="I161" i="1"/>
  <c r="I160" i="1"/>
  <c r="I127" i="1"/>
  <c r="I83" i="1"/>
  <c r="I129" i="1"/>
  <c r="I128" i="1"/>
  <c r="I177" i="1"/>
  <c r="I176" i="1"/>
  <c r="I237" i="1"/>
  <c r="I92" i="1"/>
  <c r="I34" i="1"/>
  <c r="I149" i="1"/>
  <c r="I61" i="1"/>
  <c r="I60" i="1"/>
  <c r="I35" i="1"/>
  <c r="I40" i="1"/>
  <c r="I139" i="1"/>
  <c r="I28" i="1"/>
  <c r="J243" i="1"/>
  <c r="J242" i="1"/>
  <c r="J53" i="1"/>
  <c r="J236" i="1"/>
  <c r="J163" i="1"/>
  <c r="J210" i="1"/>
  <c r="J205" i="1"/>
  <c r="J204" i="1"/>
  <c r="J136" i="1"/>
  <c r="J178" i="1"/>
  <c r="J173" i="1"/>
  <c r="J172" i="1"/>
  <c r="J147" i="1"/>
  <c r="J220" i="1"/>
  <c r="J141" i="1"/>
  <c r="J140" i="1"/>
  <c r="J225" i="1"/>
  <c r="J241" i="1"/>
  <c r="J166" i="1"/>
  <c r="J133" i="1"/>
  <c r="J20" i="1"/>
  <c r="J39" i="1"/>
  <c r="J181" i="1"/>
  <c r="J76" i="1"/>
  <c r="J51" i="1"/>
  <c r="J50" i="1"/>
  <c r="J45" i="1"/>
  <c r="J44" i="1"/>
  <c r="J19" i="1"/>
  <c r="J49" i="1"/>
  <c r="J124" i="1"/>
  <c r="J59" i="1"/>
  <c r="I243" i="1"/>
  <c r="I242" i="1"/>
  <c r="I53" i="1"/>
  <c r="I236" i="1"/>
  <c r="I163" i="1"/>
  <c r="I210" i="1"/>
  <c r="I205" i="1"/>
  <c r="I204" i="1"/>
  <c r="I136" i="1"/>
  <c r="I178" i="1"/>
  <c r="I173" i="1"/>
  <c r="I172" i="1"/>
  <c r="I147" i="1"/>
  <c r="I220" i="1"/>
  <c r="I141" i="1"/>
  <c r="I140" i="1"/>
  <c r="I225" i="1"/>
  <c r="I241" i="1"/>
  <c r="I166" i="1"/>
  <c r="I133" i="1"/>
  <c r="I20" i="1"/>
  <c r="I39" i="1"/>
  <c r="I181" i="1"/>
  <c r="I76" i="1"/>
  <c r="I51" i="1"/>
  <c r="I50" i="1"/>
  <c r="I45" i="1"/>
  <c r="I44" i="1"/>
  <c r="I19" i="1"/>
  <c r="I49" i="1"/>
  <c r="I124" i="1"/>
  <c r="I59" i="1"/>
  <c r="J247" i="1"/>
  <c r="J246" i="1"/>
  <c r="J215" i="1"/>
  <c r="J214" i="1"/>
  <c r="J211" i="1"/>
  <c r="J182" i="1"/>
  <c r="J125" i="1"/>
  <c r="J201" i="1"/>
  <c r="J119" i="1"/>
  <c r="J118" i="1"/>
  <c r="J87" i="1"/>
  <c r="J86" i="1"/>
  <c r="J152" i="1"/>
  <c r="J151" i="1"/>
  <c r="J23" i="1"/>
  <c r="J22" i="1"/>
  <c r="I247" i="1"/>
  <c r="I246" i="1"/>
  <c r="I215" i="1"/>
  <c r="I214" i="1"/>
  <c r="I211" i="1"/>
  <c r="I182" i="1"/>
  <c r="I125" i="1"/>
  <c r="I201" i="1"/>
  <c r="I119" i="1"/>
  <c r="I118" i="1"/>
  <c r="I87" i="1"/>
  <c r="I86" i="1"/>
  <c r="I152" i="1"/>
  <c r="I151" i="1"/>
  <c r="I23" i="1"/>
  <c r="I22" i="1"/>
  <c r="J257" i="1"/>
  <c r="J254" i="1"/>
  <c r="J251" i="1"/>
  <c r="J126" i="1"/>
  <c r="J42" i="1"/>
  <c r="J114" i="1"/>
  <c r="J54" i="1"/>
  <c r="J112" i="1"/>
  <c r="J32" i="1"/>
  <c r="J93" i="1"/>
  <c r="J187" i="1"/>
  <c r="J186" i="1"/>
  <c r="J90" i="1"/>
  <c r="J24" i="1"/>
  <c r="J155" i="1"/>
  <c r="J154" i="1"/>
  <c r="J256" i="1"/>
  <c r="J255" i="1"/>
  <c r="J223" i="1"/>
  <c r="J175" i="1"/>
  <c r="J95" i="1"/>
  <c r="J253" i="1"/>
  <c r="J91" i="1"/>
  <c r="J63" i="1"/>
  <c r="J62" i="1"/>
  <c r="J169" i="1"/>
  <c r="J168" i="1"/>
  <c r="J221" i="1"/>
  <c r="J14" i="1"/>
  <c r="J27" i="1"/>
  <c r="J26" i="1"/>
  <c r="I257" i="1"/>
  <c r="I254" i="1"/>
  <c r="I251" i="1"/>
  <c r="I126" i="1"/>
  <c r="I42" i="1"/>
  <c r="I114" i="1"/>
  <c r="I54" i="1"/>
  <c r="I112" i="1"/>
  <c r="I32" i="1"/>
  <c r="I93" i="1"/>
  <c r="I187" i="1"/>
  <c r="I186" i="1"/>
  <c r="I90" i="1"/>
  <c r="I24" i="1"/>
  <c r="I155" i="1"/>
  <c r="I154" i="1"/>
  <c r="I256" i="1"/>
  <c r="I255" i="1"/>
  <c r="I223" i="1"/>
  <c r="I175" i="1"/>
  <c r="I95" i="1"/>
  <c r="I253" i="1"/>
  <c r="I91" i="1"/>
  <c r="I63" i="1"/>
  <c r="I62" i="1"/>
  <c r="I169" i="1"/>
  <c r="I168" i="1"/>
  <c r="I221" i="1"/>
  <c r="I14" i="1"/>
  <c r="I27" i="1"/>
  <c r="I26" i="1"/>
  <c r="J156" i="1"/>
  <c r="J240" i="1"/>
  <c r="J235" i="1"/>
  <c r="J234" i="1"/>
  <c r="J209" i="1"/>
  <c r="J208" i="1"/>
  <c r="J203" i="1"/>
  <c r="J202" i="1"/>
  <c r="J79" i="1"/>
  <c r="J135" i="1"/>
  <c r="J171" i="1"/>
  <c r="J170" i="1"/>
  <c r="J145" i="1"/>
  <c r="J144" i="1"/>
  <c r="J224" i="1"/>
  <c r="J138" i="1"/>
  <c r="J113" i="1"/>
  <c r="J222" i="1"/>
  <c r="J107" i="1"/>
  <c r="J106" i="1"/>
  <c r="J81" i="1"/>
  <c r="J249" i="1"/>
  <c r="J43" i="1"/>
  <c r="J18" i="1"/>
  <c r="J111" i="1"/>
  <c r="J153" i="1"/>
  <c r="J109" i="1"/>
  <c r="J97" i="1"/>
  <c r="J17" i="1"/>
  <c r="J248" i="1"/>
  <c r="J11" i="1"/>
  <c r="J10" i="1"/>
  <c r="I156" i="1"/>
  <c r="I240" i="1"/>
  <c r="I235" i="1"/>
  <c r="I234" i="1"/>
  <c r="I209" i="1"/>
  <c r="I208" i="1"/>
  <c r="I203" i="1"/>
  <c r="I202" i="1"/>
  <c r="I79" i="1"/>
  <c r="I135" i="1"/>
  <c r="I171" i="1"/>
  <c r="I170" i="1"/>
  <c r="I145" i="1"/>
  <c r="I144" i="1"/>
  <c r="I224" i="1"/>
  <c r="I138" i="1"/>
  <c r="I113" i="1"/>
  <c r="I222" i="1"/>
  <c r="I107" i="1"/>
  <c r="I106" i="1"/>
  <c r="I81" i="1"/>
  <c r="I249" i="1"/>
  <c r="I43" i="1"/>
  <c r="I18" i="1"/>
  <c r="I111" i="1"/>
  <c r="I153" i="1"/>
  <c r="I109" i="1"/>
  <c r="I97" i="1"/>
  <c r="I17" i="1"/>
  <c r="I248" i="1"/>
  <c r="I11" i="1"/>
  <c r="I10" i="1"/>
  <c r="J58" i="1"/>
  <c r="J232" i="1"/>
  <c r="J33" i="1"/>
  <c r="J200" i="1"/>
  <c r="J179" i="1"/>
  <c r="J5" i="1"/>
  <c r="J137" i="1"/>
  <c r="J6" i="1"/>
  <c r="J105" i="1"/>
  <c r="J104" i="1"/>
  <c r="J73" i="1"/>
  <c r="J72" i="1"/>
  <c r="J29" i="1"/>
  <c r="J84" i="1"/>
  <c r="J9" i="1"/>
  <c r="J8" i="1"/>
  <c r="I58" i="1"/>
  <c r="I232" i="1"/>
  <c r="I33" i="1"/>
  <c r="I200" i="1"/>
  <c r="I179" i="1"/>
  <c r="I5" i="1"/>
  <c r="I137" i="1"/>
  <c r="I6" i="1"/>
  <c r="I105" i="1"/>
  <c r="I104" i="1"/>
  <c r="I73" i="1"/>
  <c r="I72" i="1"/>
  <c r="I29" i="1"/>
  <c r="I84" i="1"/>
  <c r="I9" i="1"/>
  <c r="I8" i="1"/>
  <c r="J231" i="1"/>
  <c r="J230" i="1"/>
  <c r="J199" i="1"/>
  <c r="J198" i="1"/>
  <c r="J167" i="1"/>
  <c r="J13" i="1"/>
  <c r="J41" i="1"/>
  <c r="J134" i="1"/>
  <c r="J103" i="1"/>
  <c r="J102" i="1"/>
  <c r="J12" i="1"/>
  <c r="J70" i="1"/>
  <c r="J30" i="1"/>
  <c r="J38" i="1"/>
  <c r="J25" i="1"/>
  <c r="I231" i="1"/>
  <c r="I230" i="1"/>
  <c r="I199" i="1"/>
  <c r="I198" i="1"/>
  <c r="I167" i="1"/>
  <c r="I13" i="1"/>
  <c r="I41" i="1"/>
  <c r="I134" i="1"/>
  <c r="I103" i="1"/>
  <c r="I102" i="1"/>
  <c r="I12" i="1"/>
  <c r="I70" i="1"/>
  <c r="I30" i="1"/>
  <c r="I38" i="1"/>
  <c r="I25" i="1"/>
  <c r="J229" i="1"/>
  <c r="J228" i="1"/>
  <c r="J197" i="1"/>
  <c r="J196" i="1"/>
  <c r="J165" i="1"/>
  <c r="J164" i="1"/>
  <c r="J74" i="1"/>
  <c r="J132" i="1"/>
  <c r="J191" i="1"/>
  <c r="J100" i="1"/>
  <c r="J69" i="1"/>
  <c r="J68" i="1"/>
  <c r="J37" i="1"/>
  <c r="J36" i="1"/>
  <c r="J7" i="1"/>
  <c r="J4" i="1"/>
  <c r="I229" i="1"/>
  <c r="I228" i="1"/>
  <c r="I197" i="1"/>
  <c r="I196" i="1"/>
  <c r="I165" i="1"/>
  <c r="I164" i="1"/>
  <c r="I74" i="1"/>
  <c r="I132" i="1"/>
  <c r="I191" i="1"/>
  <c r="I100" i="1"/>
  <c r="I69" i="1"/>
  <c r="I68" i="1"/>
  <c r="I37" i="1"/>
  <c r="I36" i="1"/>
  <c r="I7" i="1"/>
  <c r="I4" i="1"/>
  <c r="J3" i="1"/>
  <c r="J226" i="1"/>
  <c r="J195" i="1"/>
  <c r="J194" i="1"/>
  <c r="J16" i="1"/>
  <c r="J162" i="1"/>
  <c r="J131" i="1"/>
  <c r="J130" i="1"/>
  <c r="J99" i="1"/>
  <c r="J98" i="1"/>
  <c r="J67" i="1"/>
  <c r="J66" i="1"/>
  <c r="J80" i="1"/>
  <c r="J65" i="1"/>
  <c r="J55" i="1"/>
  <c r="J15" i="1"/>
  <c r="I3" i="1"/>
  <c r="I226" i="1"/>
  <c r="I195" i="1"/>
  <c r="I194" i="1"/>
  <c r="I16" i="1"/>
  <c r="I162" i="1"/>
  <c r="I131" i="1"/>
  <c r="I130" i="1"/>
  <c r="I99" i="1"/>
  <c r="I98" i="1"/>
  <c r="I67" i="1"/>
  <c r="I66" i="1"/>
  <c r="I80" i="1"/>
  <c r="I65" i="1"/>
  <c r="I55" i="1"/>
  <c r="I15" i="1"/>
  <c r="C78" i="1"/>
  <c r="H78" i="1" s="1"/>
  <c r="C150" i="1"/>
  <c r="H150" i="1" s="1"/>
  <c r="C257" i="1"/>
  <c r="H257" i="1" s="1"/>
  <c r="C254" i="1"/>
  <c r="H254" i="1" s="1"/>
  <c r="C142" i="1"/>
  <c r="H142" i="1" s="1"/>
  <c r="C31" i="1"/>
  <c r="H31" i="1" s="1"/>
  <c r="C251" i="1"/>
  <c r="H251" i="1" s="1"/>
  <c r="C126" i="1"/>
  <c r="H126" i="1" s="1"/>
  <c r="C148" i="1"/>
  <c r="H148" i="1" s="1"/>
  <c r="C227" i="1"/>
  <c r="H227" i="1" s="1"/>
  <c r="C247" i="1"/>
  <c r="H247" i="1" s="1"/>
  <c r="C246" i="1"/>
  <c r="H246" i="1" s="1"/>
  <c r="C245" i="1"/>
  <c r="H245" i="1" s="1"/>
  <c r="C244" i="1"/>
  <c r="H244" i="1" s="1"/>
  <c r="C243" i="1"/>
  <c r="H243" i="1" s="1"/>
  <c r="C242" i="1"/>
  <c r="H242" i="1" s="1"/>
  <c r="C156" i="1"/>
  <c r="H156" i="1" s="1"/>
  <c r="C240" i="1"/>
  <c r="H240" i="1" s="1"/>
  <c r="C239" i="1"/>
  <c r="H239" i="1" s="1"/>
  <c r="C238" i="1"/>
  <c r="H238" i="1" s="1"/>
  <c r="C53" i="1"/>
  <c r="H53" i="1" s="1"/>
  <c r="C236" i="1"/>
  <c r="H236" i="1" s="1"/>
  <c r="C235" i="1"/>
  <c r="H235" i="1" s="1"/>
  <c r="C234" i="1"/>
  <c r="H234" i="1" s="1"/>
  <c r="C58" i="1"/>
  <c r="H58" i="1" s="1"/>
  <c r="C232" i="1"/>
  <c r="H232" i="1" s="1"/>
  <c r="C231" i="1"/>
  <c r="H231" i="1" s="1"/>
  <c r="C230" i="1"/>
  <c r="H230" i="1" s="1"/>
  <c r="C229" i="1"/>
  <c r="H229" i="1" s="1"/>
  <c r="C228" i="1"/>
  <c r="H228" i="1" s="1"/>
  <c r="C3" i="1"/>
  <c r="H3" i="1" s="1"/>
  <c r="C226" i="1"/>
  <c r="H226" i="1" s="1"/>
  <c r="C157" i="1"/>
  <c r="H157" i="1" s="1"/>
  <c r="C158" i="1"/>
  <c r="H158" i="1" s="1"/>
  <c r="C42" i="1"/>
  <c r="H42" i="1" s="1"/>
  <c r="C114" i="1"/>
  <c r="H114" i="1" s="1"/>
  <c r="C233" i="1"/>
  <c r="H233" i="1" s="1"/>
  <c r="C180" i="1"/>
  <c r="H180" i="1" s="1"/>
  <c r="C54" i="1"/>
  <c r="H54" i="1" s="1"/>
  <c r="C112" i="1"/>
  <c r="H112" i="1" s="1"/>
  <c r="C190" i="1"/>
  <c r="H190" i="1" s="1"/>
  <c r="C64" i="1"/>
  <c r="H64" i="1" s="1"/>
  <c r="C215" i="1"/>
  <c r="H215" i="1" s="1"/>
  <c r="C214" i="1"/>
  <c r="H214" i="1" s="1"/>
  <c r="C213" i="1"/>
  <c r="H213" i="1" s="1"/>
  <c r="C212" i="1"/>
  <c r="H212" i="1" s="1"/>
  <c r="C163" i="1"/>
  <c r="H163" i="1" s="1"/>
  <c r="C210" i="1"/>
  <c r="H210" i="1" s="1"/>
  <c r="C209" i="1"/>
  <c r="H209" i="1" s="1"/>
  <c r="C208" i="1"/>
  <c r="H208" i="1" s="1"/>
  <c r="C207" i="1"/>
  <c r="H207" i="1" s="1"/>
  <c r="C206" i="1"/>
  <c r="H206" i="1" s="1"/>
  <c r="C205" i="1"/>
  <c r="H205" i="1" s="1"/>
  <c r="C204" i="1"/>
  <c r="H204" i="1" s="1"/>
  <c r="C203" i="1"/>
  <c r="H203" i="1" s="1"/>
  <c r="C202" i="1"/>
  <c r="H202" i="1" s="1"/>
  <c r="C33" i="1"/>
  <c r="H33" i="1" s="1"/>
  <c r="C200" i="1"/>
  <c r="H200" i="1" s="1"/>
  <c r="C199" i="1"/>
  <c r="H199" i="1" s="1"/>
  <c r="C198" i="1"/>
  <c r="H198" i="1" s="1"/>
  <c r="C197" i="1"/>
  <c r="H197" i="1" s="1"/>
  <c r="C196" i="1"/>
  <c r="H196" i="1" s="1"/>
  <c r="C195" i="1"/>
  <c r="H195" i="1" s="1"/>
  <c r="C194" i="1"/>
  <c r="H194" i="1" s="1"/>
  <c r="C193" i="1"/>
  <c r="H193" i="1" s="1"/>
  <c r="C192" i="1"/>
  <c r="H192" i="1" s="1"/>
  <c r="C32" i="1"/>
  <c r="H32" i="1" s="1"/>
  <c r="C93" i="1"/>
  <c r="H93" i="1" s="1"/>
  <c r="C189" i="1"/>
  <c r="H189" i="1" s="1"/>
  <c r="C188" i="1"/>
  <c r="H188" i="1" s="1"/>
  <c r="C187" i="1"/>
  <c r="H187" i="1" s="1"/>
  <c r="C186" i="1"/>
  <c r="H186" i="1" s="1"/>
  <c r="C185" i="1"/>
  <c r="H185" i="1" s="1"/>
  <c r="C184" i="1"/>
  <c r="H184" i="1" s="1"/>
  <c r="C211" i="1"/>
  <c r="H211" i="1" s="1"/>
  <c r="C182" i="1"/>
  <c r="H182" i="1" s="1"/>
  <c r="C123" i="1"/>
  <c r="H123" i="1" s="1"/>
  <c r="C159" i="1"/>
  <c r="H159" i="1" s="1"/>
  <c r="C136" i="1"/>
  <c r="H136" i="1" s="1"/>
  <c r="C178" i="1"/>
  <c r="H178" i="1" s="1"/>
  <c r="C79" i="1"/>
  <c r="H79" i="1" s="1"/>
  <c r="C135" i="1"/>
  <c r="H135" i="1" s="1"/>
  <c r="C183" i="1"/>
  <c r="H183" i="1" s="1"/>
  <c r="C174" i="1"/>
  <c r="H174" i="1" s="1"/>
  <c r="C173" i="1"/>
  <c r="H173" i="1" s="1"/>
  <c r="C172" i="1"/>
  <c r="H172" i="1" s="1"/>
  <c r="C171" i="1"/>
  <c r="H171" i="1" s="1"/>
  <c r="C170" i="1"/>
  <c r="H170" i="1" s="1"/>
  <c r="C179" i="1"/>
  <c r="H179" i="1" s="1"/>
  <c r="C5" i="1"/>
  <c r="H5" i="1" s="1"/>
  <c r="C167" i="1"/>
  <c r="H167" i="1" s="1"/>
  <c r="C13" i="1"/>
  <c r="H13" i="1" s="1"/>
  <c r="C165" i="1"/>
  <c r="H165" i="1" s="1"/>
  <c r="C164" i="1"/>
  <c r="H164" i="1" s="1"/>
  <c r="C16" i="1"/>
  <c r="H16" i="1" s="1"/>
  <c r="C162" i="1"/>
  <c r="H162" i="1" s="1"/>
  <c r="C161" i="1"/>
  <c r="H161" i="1" s="1"/>
  <c r="C160" i="1"/>
  <c r="H160" i="1" s="1"/>
  <c r="C90" i="1"/>
  <c r="H90" i="1" s="1"/>
  <c r="C24" i="1"/>
  <c r="H24" i="1" s="1"/>
  <c r="C127" i="1"/>
  <c r="H127" i="1" s="1"/>
  <c r="C83" i="1"/>
  <c r="H83" i="1" s="1"/>
  <c r="C155" i="1"/>
  <c r="H155" i="1" s="1"/>
  <c r="C154" i="1"/>
  <c r="H154" i="1" s="1"/>
  <c r="C48" i="1"/>
  <c r="H48" i="1" s="1"/>
  <c r="C108" i="1"/>
  <c r="H108" i="1" s="1"/>
  <c r="C125" i="1"/>
  <c r="H125" i="1" s="1"/>
  <c r="C201" i="1"/>
  <c r="H201" i="1" s="1"/>
  <c r="C216" i="1"/>
  <c r="H216" i="1" s="1"/>
  <c r="C143" i="1"/>
  <c r="H143" i="1" s="1"/>
  <c r="C147" i="1"/>
  <c r="H147" i="1" s="1"/>
  <c r="C220" i="1"/>
  <c r="H220" i="1" s="1"/>
  <c r="C145" i="1"/>
  <c r="H145" i="1" s="1"/>
  <c r="C144" i="1"/>
  <c r="H144" i="1" s="1"/>
  <c r="C77" i="1"/>
  <c r="H77" i="1" s="1"/>
  <c r="C71" i="1"/>
  <c r="H71" i="1" s="1"/>
  <c r="C141" i="1"/>
  <c r="H141" i="1" s="1"/>
  <c r="C140" i="1"/>
  <c r="H140" i="1" s="1"/>
  <c r="C224" i="1"/>
  <c r="H224" i="1" s="1"/>
  <c r="C138" i="1"/>
  <c r="H138" i="1" s="1"/>
  <c r="C137" i="1"/>
  <c r="H137" i="1" s="1"/>
  <c r="C6" i="1"/>
  <c r="H6" i="1" s="1"/>
  <c r="C41" i="1"/>
  <c r="H41" i="1" s="1"/>
  <c r="C134" i="1"/>
  <c r="H134" i="1" s="1"/>
  <c r="C74" i="1"/>
  <c r="H74" i="1" s="1"/>
  <c r="C132" i="1"/>
  <c r="H132" i="1" s="1"/>
  <c r="C131" i="1"/>
  <c r="H131" i="1" s="1"/>
  <c r="C130" i="1"/>
  <c r="H130" i="1" s="1"/>
  <c r="C129" i="1"/>
  <c r="H129" i="1" s="1"/>
  <c r="C128" i="1"/>
  <c r="H128" i="1" s="1"/>
  <c r="C256" i="1"/>
  <c r="H256" i="1" s="1"/>
  <c r="C255" i="1"/>
  <c r="H255" i="1" s="1"/>
  <c r="C177" i="1"/>
  <c r="H177" i="1" s="1"/>
  <c r="C176" i="1"/>
  <c r="H176" i="1" s="1"/>
  <c r="C223" i="1"/>
  <c r="H223" i="1" s="1"/>
  <c r="C175" i="1"/>
  <c r="H175" i="1" s="1"/>
  <c r="C121" i="1"/>
  <c r="C120" i="1"/>
  <c r="H120" i="1" s="1"/>
  <c r="C119" i="1"/>
  <c r="H119" i="1" s="1"/>
  <c r="C118" i="1"/>
  <c r="H118" i="1" s="1"/>
  <c r="C117" i="1"/>
  <c r="H117" i="1" s="1"/>
  <c r="C116" i="1"/>
  <c r="H116" i="1" s="1"/>
  <c r="C225" i="1"/>
  <c r="H225" i="1" s="1"/>
  <c r="C241" i="1"/>
  <c r="H241" i="1" s="1"/>
  <c r="C113" i="1"/>
  <c r="H113" i="1" s="1"/>
  <c r="C222" i="1"/>
  <c r="H222" i="1" s="1"/>
  <c r="C250" i="1"/>
  <c r="H250" i="1" s="1"/>
  <c r="C110" i="1"/>
  <c r="H110" i="1" s="1"/>
  <c r="C166" i="1"/>
  <c r="H166" i="1" s="1"/>
  <c r="C133" i="1"/>
  <c r="H133" i="1" s="1"/>
  <c r="C107" i="1"/>
  <c r="H107" i="1" s="1"/>
  <c r="C106" i="1"/>
  <c r="H106" i="1" s="1"/>
  <c r="C105" i="1"/>
  <c r="H105" i="1" s="1"/>
  <c r="C104" i="1"/>
  <c r="H104" i="1" s="1"/>
  <c r="C103" i="1"/>
  <c r="H103" i="1" s="1"/>
  <c r="C102" i="1"/>
  <c r="H102" i="1" s="1"/>
  <c r="C191" i="1"/>
  <c r="H191" i="1" s="1"/>
  <c r="C100" i="1"/>
  <c r="H100" i="1" s="1"/>
  <c r="C99" i="1"/>
  <c r="H99" i="1" s="1"/>
  <c r="C98" i="1"/>
  <c r="H98" i="1" s="1"/>
  <c r="C94" i="1"/>
  <c r="H94" i="1" s="1"/>
  <c r="C96" i="1"/>
  <c r="H96" i="1" s="1"/>
  <c r="C95" i="1"/>
  <c r="H95" i="1" s="1"/>
  <c r="C253" i="1"/>
  <c r="H253" i="1" s="1"/>
  <c r="C237" i="1"/>
  <c r="H237" i="1" s="1"/>
  <c r="C92" i="1"/>
  <c r="H92" i="1" s="1"/>
  <c r="C91" i="1"/>
  <c r="H91" i="1" s="1"/>
  <c r="C252" i="1"/>
  <c r="H252" i="1" s="1"/>
  <c r="C89" i="1"/>
  <c r="H89" i="1" s="1"/>
  <c r="C88" i="1"/>
  <c r="H88" i="1" s="1"/>
  <c r="C87" i="1"/>
  <c r="H87" i="1" s="1"/>
  <c r="C86" i="1"/>
  <c r="H86" i="1" s="1"/>
  <c r="C75" i="1"/>
  <c r="H75" i="1" s="1"/>
  <c r="C115" i="1"/>
  <c r="H115" i="1" s="1"/>
  <c r="C20" i="1"/>
  <c r="H20" i="1" s="1"/>
  <c r="C39" i="1"/>
  <c r="H39" i="1" s="1"/>
  <c r="C81" i="1"/>
  <c r="H81" i="1" s="1"/>
  <c r="C249" i="1"/>
  <c r="H249" i="1" s="1"/>
  <c r="C56" i="1"/>
  <c r="H56" i="1" s="1"/>
  <c r="C52" i="1"/>
  <c r="H52" i="1" s="1"/>
  <c r="C181" i="1"/>
  <c r="H181" i="1" s="1"/>
  <c r="C76" i="1"/>
  <c r="H76" i="1" s="1"/>
  <c r="C43" i="1"/>
  <c r="H43" i="1" s="1"/>
  <c r="C18" i="1"/>
  <c r="H18" i="1" s="1"/>
  <c r="C73" i="1"/>
  <c r="H73" i="1" s="1"/>
  <c r="C72" i="1"/>
  <c r="H72" i="1" s="1"/>
  <c r="C12" i="1"/>
  <c r="H12" i="1" s="1"/>
  <c r="C70" i="1"/>
  <c r="H70" i="1" s="1"/>
  <c r="C69" i="1"/>
  <c r="H69" i="1" s="1"/>
  <c r="C68" i="1"/>
  <c r="H68" i="1" s="1"/>
  <c r="C67" i="1"/>
  <c r="H67" i="1" s="1"/>
  <c r="C66" i="1"/>
  <c r="H66" i="1" s="1"/>
  <c r="C34" i="1"/>
  <c r="H34" i="1" s="1"/>
  <c r="C149" i="1"/>
  <c r="H149" i="1" s="1"/>
  <c r="C63" i="1"/>
  <c r="H63" i="1" s="1"/>
  <c r="C62" i="1"/>
  <c r="H62" i="1" s="1"/>
  <c r="C61" i="1"/>
  <c r="H61" i="1" s="1"/>
  <c r="C60" i="1"/>
  <c r="H60" i="1" s="1"/>
  <c r="C169" i="1"/>
  <c r="H169" i="1" s="1"/>
  <c r="C168" i="1"/>
  <c r="H168" i="1" s="1"/>
  <c r="C57" i="1"/>
  <c r="H57" i="1" s="1"/>
  <c r="C146" i="1"/>
  <c r="H146" i="1" s="1"/>
  <c r="C152" i="1"/>
  <c r="H152" i="1" s="1"/>
  <c r="C151" i="1"/>
  <c r="H151" i="1" s="1"/>
  <c r="C219" i="1"/>
  <c r="H219" i="1" s="1"/>
  <c r="C218" i="1"/>
  <c r="H218" i="1" s="1"/>
  <c r="C51" i="1"/>
  <c r="H51" i="1" s="1"/>
  <c r="C50" i="1"/>
  <c r="H50" i="1" s="1"/>
  <c r="C111" i="1"/>
  <c r="H111" i="1" s="1"/>
  <c r="C153" i="1"/>
  <c r="H153" i="1" s="1"/>
  <c r="C47" i="1"/>
  <c r="H47" i="1" s="1"/>
  <c r="C46" i="1"/>
  <c r="H46" i="1" s="1"/>
  <c r="C45" i="1"/>
  <c r="H45" i="1" s="1"/>
  <c r="C44" i="1"/>
  <c r="H44" i="1" s="1"/>
  <c r="C109" i="1"/>
  <c r="H109" i="1" s="1"/>
  <c r="C97" i="1"/>
  <c r="H97" i="1" s="1"/>
  <c r="C29" i="1"/>
  <c r="H29" i="1" s="1"/>
  <c r="C84" i="1"/>
  <c r="H84" i="1" s="1"/>
  <c r="C30" i="1"/>
  <c r="H30" i="1" s="1"/>
  <c r="C38" i="1"/>
  <c r="H38" i="1" s="1"/>
  <c r="C37" i="1"/>
  <c r="H37" i="1" s="1"/>
  <c r="C36" i="1"/>
  <c r="H36" i="1" s="1"/>
  <c r="C80" i="1"/>
  <c r="H80" i="1" s="1"/>
  <c r="C65" i="1"/>
  <c r="H65" i="1" s="1"/>
  <c r="C35" i="1"/>
  <c r="H35" i="1" s="1"/>
  <c r="C40" i="1"/>
  <c r="H40" i="1" s="1"/>
  <c r="C221" i="1"/>
  <c r="H221" i="1" s="1"/>
  <c r="C14" i="1"/>
  <c r="H14" i="1" s="1"/>
  <c r="C139" i="1"/>
  <c r="H139" i="1" s="1"/>
  <c r="C28" i="1"/>
  <c r="H28" i="1" s="1"/>
  <c r="C27" i="1"/>
  <c r="H27" i="1" s="1"/>
  <c r="C26" i="1"/>
  <c r="H26" i="1" s="1"/>
  <c r="C217" i="1"/>
  <c r="H217" i="1" s="1"/>
  <c r="C101" i="1"/>
  <c r="H101" i="1" s="1"/>
  <c r="C23" i="1"/>
  <c r="H23" i="1" s="1"/>
  <c r="C22" i="1"/>
  <c r="H22" i="1" s="1"/>
  <c r="C21" i="1"/>
  <c r="H21" i="1" s="1"/>
  <c r="C82" i="1"/>
  <c r="H82" i="1" s="1"/>
  <c r="C19" i="1"/>
  <c r="H19" i="1" s="1"/>
  <c r="C49" i="1"/>
  <c r="H49" i="1" s="1"/>
  <c r="C17" i="1"/>
  <c r="H17" i="1" s="1"/>
  <c r="C248" i="1"/>
  <c r="H248" i="1" s="1"/>
  <c r="C122" i="1"/>
  <c r="H122" i="1" s="1"/>
  <c r="C85" i="1"/>
  <c r="H85" i="1" s="1"/>
  <c r="C124" i="1"/>
  <c r="H124" i="1" s="1"/>
  <c r="C59" i="1"/>
  <c r="H59" i="1" s="1"/>
  <c r="C11" i="1"/>
  <c r="H11" i="1" s="1"/>
  <c r="C10" i="1"/>
  <c r="H10" i="1" s="1"/>
  <c r="C9" i="1"/>
  <c r="H9" i="1" s="1"/>
  <c r="C8" i="1"/>
  <c r="H8" i="1" s="1"/>
  <c r="C25" i="1"/>
  <c r="H25" i="1" s="1"/>
  <c r="C2" i="1"/>
  <c r="C7" i="1"/>
  <c r="H7" i="1" s="1"/>
  <c r="C4" i="1"/>
  <c r="H4" i="1" s="1"/>
  <c r="C55" i="1"/>
  <c r="H55" i="1" s="1"/>
  <c r="C15" i="1"/>
  <c r="H15" i="1" s="1"/>
  <c r="K2" i="1" l="1"/>
  <c r="H2" i="1"/>
  <c r="K94" i="1"/>
  <c r="K96" i="1"/>
  <c r="K244" i="1"/>
  <c r="K71" i="1"/>
  <c r="K122" i="1"/>
  <c r="K77" i="1"/>
  <c r="K143" i="1"/>
  <c r="K216" i="1"/>
  <c r="K85" i="1"/>
  <c r="K174" i="1"/>
  <c r="K183" i="1"/>
  <c r="K115" i="1"/>
  <c r="K21" i="1"/>
  <c r="K123" i="1"/>
  <c r="K46" i="1"/>
  <c r="K206" i="1"/>
  <c r="K47" i="1"/>
  <c r="K207" i="1"/>
  <c r="K218" i="1"/>
  <c r="K212" i="1"/>
  <c r="K219" i="1"/>
  <c r="K213" i="1"/>
  <c r="K52" i="1"/>
  <c r="K238" i="1"/>
  <c r="K56" i="1"/>
  <c r="K239" i="1"/>
  <c r="K75" i="1"/>
  <c r="K245" i="1"/>
  <c r="K110" i="1"/>
  <c r="K250" i="1"/>
  <c r="K116" i="1"/>
  <c r="K82" i="1"/>
  <c r="K159" i="1"/>
  <c r="K117" i="1"/>
  <c r="K184" i="1"/>
  <c r="K185" i="1"/>
  <c r="K188" i="1"/>
  <c r="K64" i="1"/>
  <c r="K227" i="1"/>
  <c r="K190" i="1"/>
  <c r="K217" i="1"/>
  <c r="K88" i="1"/>
  <c r="K128" i="1"/>
  <c r="K129" i="1"/>
  <c r="K35" i="1"/>
  <c r="K89" i="1"/>
  <c r="K127" i="1"/>
  <c r="K148" i="1"/>
  <c r="K160" i="1"/>
  <c r="K101" i="1"/>
  <c r="K83" i="1"/>
  <c r="K146" i="1"/>
  <c r="K233" i="1"/>
  <c r="K57" i="1"/>
  <c r="K120" i="1"/>
  <c r="K34" i="1"/>
  <c r="K142" i="1"/>
  <c r="K121" i="1"/>
  <c r="K92" i="1"/>
  <c r="K150" i="1"/>
  <c r="K108" i="1"/>
  <c r="K237" i="1"/>
  <c r="K78" i="1"/>
  <c r="K48" i="1"/>
  <c r="K176" i="1"/>
  <c r="K177" i="1"/>
  <c r="K161" i="1"/>
  <c r="K189" i="1"/>
  <c r="K28" i="1"/>
  <c r="K192" i="1"/>
  <c r="K139" i="1"/>
  <c r="K193" i="1"/>
  <c r="K40" i="1"/>
  <c r="K180" i="1"/>
  <c r="K60" i="1"/>
  <c r="K158" i="1"/>
  <c r="K61" i="1"/>
  <c r="K157" i="1"/>
  <c r="K149" i="1"/>
  <c r="K31" i="1"/>
  <c r="K76" i="1"/>
  <c r="K236" i="1"/>
  <c r="K181" i="1"/>
  <c r="K53" i="1"/>
  <c r="K39" i="1"/>
  <c r="K242" i="1"/>
  <c r="K20" i="1"/>
  <c r="K243" i="1"/>
  <c r="K133" i="1"/>
  <c r="K166" i="1"/>
  <c r="K241" i="1"/>
  <c r="K225" i="1"/>
  <c r="K220" i="1"/>
  <c r="K147" i="1"/>
  <c r="K59" i="1"/>
  <c r="K172" i="1"/>
  <c r="K124" i="1"/>
  <c r="K173" i="1"/>
  <c r="K49" i="1"/>
  <c r="K178" i="1"/>
  <c r="K140" i="1"/>
  <c r="K19" i="1"/>
  <c r="K136" i="1"/>
  <c r="K44" i="1"/>
  <c r="K204" i="1"/>
  <c r="K45" i="1"/>
  <c r="K205" i="1"/>
  <c r="K50" i="1"/>
  <c r="K210" i="1"/>
  <c r="K141" i="1"/>
  <c r="K51" i="1"/>
  <c r="K163" i="1"/>
  <c r="K125" i="1"/>
  <c r="K22" i="1"/>
  <c r="K182" i="1"/>
  <c r="K211" i="1"/>
  <c r="K214" i="1"/>
  <c r="K187" i="1"/>
  <c r="K14" i="1"/>
  <c r="K93" i="1"/>
  <c r="K27" i="1"/>
  <c r="K215" i="1"/>
  <c r="K32" i="1"/>
  <c r="K247" i="1"/>
  <c r="K168" i="1"/>
  <c r="K221" i="1"/>
  <c r="K246" i="1"/>
  <c r="K23" i="1"/>
  <c r="K86" i="1"/>
  <c r="K151" i="1"/>
  <c r="K87" i="1"/>
  <c r="K118" i="1"/>
  <c r="K112" i="1"/>
  <c r="K119" i="1"/>
  <c r="K152" i="1"/>
  <c r="K201" i="1"/>
  <c r="K107" i="1"/>
  <c r="K169" i="1"/>
  <c r="K54" i="1"/>
  <c r="K222" i="1"/>
  <c r="K62" i="1"/>
  <c r="K114" i="1"/>
  <c r="K113" i="1"/>
  <c r="K63" i="1"/>
  <c r="K42" i="1"/>
  <c r="K252" i="1"/>
  <c r="K126" i="1"/>
  <c r="K91" i="1"/>
  <c r="K251" i="1"/>
  <c r="K95" i="1"/>
  <c r="K257" i="1"/>
  <c r="K253" i="1"/>
  <c r="K175" i="1"/>
  <c r="K254" i="1"/>
  <c r="K223" i="1"/>
  <c r="K255" i="1"/>
  <c r="K256" i="1"/>
  <c r="K154" i="1"/>
  <c r="K24" i="1"/>
  <c r="K155" i="1"/>
  <c r="K90" i="1"/>
  <c r="K26" i="1"/>
  <c r="K186" i="1"/>
  <c r="K144" i="1"/>
  <c r="K224" i="1"/>
  <c r="K10" i="1"/>
  <c r="K145" i="1"/>
  <c r="K8" i="1"/>
  <c r="K138" i="1"/>
  <c r="K170" i="1"/>
  <c r="K9" i="1"/>
  <c r="K248" i="1"/>
  <c r="K17" i="1"/>
  <c r="K79" i="1"/>
  <c r="K171" i="1"/>
  <c r="K135" i="1"/>
  <c r="K97" i="1"/>
  <c r="K202" i="1"/>
  <c r="K11" i="1"/>
  <c r="K203" i="1"/>
  <c r="K208" i="1"/>
  <c r="K111" i="1"/>
  <c r="K209" i="1"/>
  <c r="K234" i="1"/>
  <c r="K43" i="1"/>
  <c r="K235" i="1"/>
  <c r="K249" i="1"/>
  <c r="K240" i="1"/>
  <c r="K109" i="1"/>
  <c r="K81" i="1"/>
  <c r="K156" i="1"/>
  <c r="K153" i="1"/>
  <c r="K18" i="1"/>
  <c r="K106" i="1"/>
  <c r="K179" i="1"/>
  <c r="K5" i="1"/>
  <c r="K58" i="1"/>
  <c r="K25" i="1"/>
  <c r="K200" i="1"/>
  <c r="K232" i="1"/>
  <c r="K33" i="1"/>
  <c r="K84" i="1"/>
  <c r="K13" i="1"/>
  <c r="K72" i="1"/>
  <c r="K167" i="1"/>
  <c r="K73" i="1"/>
  <c r="K29" i="1"/>
  <c r="K198" i="1"/>
  <c r="K104" i="1"/>
  <c r="K199" i="1"/>
  <c r="K105" i="1"/>
  <c r="K6" i="1"/>
  <c r="K137" i="1"/>
  <c r="K231" i="1"/>
  <c r="K100" i="1"/>
  <c r="K38" i="1"/>
  <c r="K30" i="1"/>
  <c r="K12" i="1"/>
  <c r="K230" i="1"/>
  <c r="K102" i="1"/>
  <c r="K16" i="1"/>
  <c r="K103" i="1"/>
  <c r="K134" i="1"/>
  <c r="K41" i="1"/>
  <c r="K70" i="1"/>
  <c r="K196" i="1"/>
  <c r="K132" i="1"/>
  <c r="K228" i="1"/>
  <c r="K55" i="1"/>
  <c r="K4" i="1"/>
  <c r="K197" i="1"/>
  <c r="K65" i="1"/>
  <c r="K74" i="1"/>
  <c r="K229" i="1"/>
  <c r="K15" i="1"/>
  <c r="K7" i="1"/>
  <c r="K36" i="1"/>
  <c r="K37" i="1"/>
  <c r="K194" i="1"/>
  <c r="K68" i="1"/>
  <c r="K69" i="1"/>
  <c r="K164" i="1"/>
  <c r="K3" i="1"/>
  <c r="K191" i="1"/>
  <c r="K165" i="1"/>
  <c r="K226" i="1"/>
  <c r="K195" i="1"/>
  <c r="K80" i="1"/>
  <c r="K98" i="1"/>
  <c r="K99" i="1"/>
  <c r="K66" i="1"/>
  <c r="K130" i="1"/>
  <c r="K67" i="1"/>
  <c r="K131" i="1"/>
  <c r="K162" i="1"/>
</calcChain>
</file>

<file path=xl/sharedStrings.xml><?xml version="1.0" encoding="utf-8"?>
<sst xmlns="http://schemas.openxmlformats.org/spreadsheetml/2006/main" count="1004" uniqueCount="286">
  <si>
    <t>Entry:Trend change entry Market:NQ Bar size:15-30 Profit target:29 Stop loss:77</t>
  </si>
  <si>
    <t>9:30AM to 11:30AM</t>
  </si>
  <si>
    <t>Entry:Trend change entry Market:NQ Bar size:15-30 Profit target:29 Stop loss:77_with filter</t>
  </si>
  <si>
    <t>Entry:Trend change entry Market:NQ Bar size:20-40 Profit target:39 Stop loss:102</t>
  </si>
  <si>
    <t>Entry:Trend change entry Market:NQ Bar size:20-40 Profit target:39 Stop loss:102_with filter</t>
  </si>
  <si>
    <t>Entry:Trend change entry Market:NQ Bar size:25-50 Profit target:49 Stop loss:127</t>
  </si>
  <si>
    <t>Entry:Trend change entry Market:NQ Bar size:25-50 Profit target:49 Stop loss:127_with filter</t>
  </si>
  <si>
    <t>Entry:Trend change entry Market:NQ Bar size:30-60 Profit target:59 Stop loss:152</t>
  </si>
  <si>
    <t>Entry:Trend change entry Market:NQ Bar size:30-60 Profit target:59 Stop loss:152_with filter</t>
  </si>
  <si>
    <t>Entry:Trend change entry Market:YM Bar size:5-10 Profit target:9 Stop loss:27</t>
  </si>
  <si>
    <t>Entry:Trend change entry Market:YM Bar size:5-10 Profit target:9 Stop loss:27_with filter</t>
  </si>
  <si>
    <t>Entry:Trend change entry Market:YM Bar size:7-14 Profit target:13 Stop loss:36</t>
  </si>
  <si>
    <t>Entry:Trend change entry Market:YM Bar size:7-14 Profit target:13 Stop loss:36_with filter</t>
  </si>
  <si>
    <t>Entry:Trend change entry Market:YM Bar size:10-20 Profit target:19 Stop loss:52</t>
  </si>
  <si>
    <t>Entry:Trend change entry Market:YM Bar size:10-20 Profit target:19 Stop loss:52_with filter</t>
  </si>
  <si>
    <t>Entry:Trend change entry Market:RTY Bar size:5-10 Profit target:9 Stop loss:27</t>
  </si>
  <si>
    <t>Entry:Trend change entry Market:RTY Bar size:5-10 Profit target:9 Stop loss:27_with filter</t>
  </si>
  <si>
    <t>Entry:Trend change entry Market:RTY Bar size:7-14 Profit target:13 Stop loss:36</t>
  </si>
  <si>
    <t>Entry:Trend change entry Market:RTY Bar size:7-14 Profit target:13 Stop loss:36_with filter</t>
  </si>
  <si>
    <t>Entry:Trend change entry Market:RTY Bar size:10-20 Profit target:19 Stop loss:52</t>
  </si>
  <si>
    <t>Entry:Trend change entry Market:RTY Bar size:10-20 Profit target:19 Stop loss:52_with filter</t>
  </si>
  <si>
    <t>Entry:Trend change entry Market:ES Bar size:5-10 Profit target:9 Stop loss:27</t>
  </si>
  <si>
    <t>Entry:Trend change entry Market:ES Bar size:5-10 Profit target:9 Stop loss:27_with filter</t>
  </si>
  <si>
    <t>Entry:Trend change entry Market:ES Bar size:7-14 Profit target:13 Stop loss:36</t>
  </si>
  <si>
    <t>Entry:Trend change entry Market:ES Bar size:7-14 Profit target:13 Stop loss:36_with filter</t>
  </si>
  <si>
    <t>Entry:Trend change entry Market:CL Bar size:5-10 Profit target:9 Stop loss:27</t>
  </si>
  <si>
    <t>Entry:Trend change entry Market:CL Bar size:5-10 Profit target:9 Stop loss:27_with filter</t>
  </si>
  <si>
    <t>Entry:Trend change entry Market:CL Bar size:7-14 Profit target:13 Stop loss:36</t>
  </si>
  <si>
    <t>Entry:Trend change entry Market:CL Bar size:7-14 Profit target:13 Stop loss:36_with filter</t>
  </si>
  <si>
    <t>Entry:Trend change entry Market:GC Bar size:5-10 Profit target:9 Stop loss:27</t>
  </si>
  <si>
    <t>Entry:Trend change entry Market:GC Bar size:5-10 Profit target:9 Stop loss:27_with filter</t>
  </si>
  <si>
    <t>Entry:Trend change entry Market:GC Bar size:7-14 Profit target:13 Stop loss:36</t>
  </si>
  <si>
    <t>Entry:Trend change entry Market:GC Bar size:7-14 Profit target:13 Stop loss:36_with filter</t>
  </si>
  <si>
    <t>Back Testing 03-01-2024-03-28-2024</t>
  </si>
  <si>
    <t>Time New York Open</t>
  </si>
  <si>
    <t>Number of trades</t>
  </si>
  <si>
    <t>Number of wins</t>
  </si>
  <si>
    <t>Number of losses</t>
  </si>
  <si>
    <t>Number of attempts for opposite bar</t>
  </si>
  <si>
    <t>Number of attempts for next valid trade</t>
  </si>
  <si>
    <t>Entry:HTFST &amp; HTFSST entry Market:NQ Bar size:15-30 Profit target:29 Stop loss:77</t>
  </si>
  <si>
    <t>Entry:HTFST &amp; HTFSST entry Market:NQ Bar size:15-30 Profit target:29 Stop loss:77_with filter</t>
  </si>
  <si>
    <t>Entry:HTFST &amp; HTFSST entry Market:NQ Bar size:20-40 Profit target:39 Stop loss:102</t>
  </si>
  <si>
    <t>Entry:HTFST &amp; HTFSST entry Market:NQ Bar size:20-40 Profit target:39 Stop loss:102_with filter</t>
  </si>
  <si>
    <t>Entry:HTFST &amp; HTFSST entry Market:NQ Bar size:25-50 Profit target:49 Stop loss:127</t>
  </si>
  <si>
    <t>Entry:HTFST &amp; HTFSST entry Market:NQ Bar size:25-50 Profit target:49 Stop loss:127_with filter</t>
  </si>
  <si>
    <t>Entry:HTFST &amp; HTFSST entry Market:NQ Bar size:30-60 Profit target:59 Stop loss:152</t>
  </si>
  <si>
    <t>Entry:HTFST &amp; HTFSST entry Market:NQ Bar size:30-60 Profit target:59 Stop loss:152_with filter</t>
  </si>
  <si>
    <t>Entry:HTFST &amp; HTFSST entry Market:YM Bar size:5-10 Profit target:9 Stop loss:27</t>
  </si>
  <si>
    <t>Entry:HTFST &amp; HTFSST entry Market:YM Bar size:5-10 Profit target:9 Stop loss:27_with filter</t>
  </si>
  <si>
    <t>Entry:HTFST &amp; HTFSST entry Market:YM Bar size:7-14 Profit target:13 Stop loss:36</t>
  </si>
  <si>
    <t>Entry:HTFST &amp; HTFSST entry Market:YM Bar size:7-14 Profit target:13 Stop loss:36_with filter</t>
  </si>
  <si>
    <t>Entry:HTFST &amp; HTFSST entry Market:YM Bar size:10-20 Profit target:19 Stop loss:52</t>
  </si>
  <si>
    <t>Entry:HTFST &amp; HTFSST entry Market:YM Bar size:10-20 Profit target:19 Stop loss:52_with filter</t>
  </si>
  <si>
    <t>Entry:HTFST &amp; HTFSST entry Market:RTY Bar size:5-10 Profit target:9 Stop loss:27</t>
  </si>
  <si>
    <t>Entry:HTFST &amp; HTFSST entry Market:RTY Bar size:5-10 Profit target:9 Stop loss:27_with filter</t>
  </si>
  <si>
    <t>Entry:HTFST &amp; HTFSST entry Market:RTY Bar size:7-14 Profit target:13 Stop loss:36</t>
  </si>
  <si>
    <t>Entry:HTFST &amp; HTFSST entry Market:RTY Bar size:7-14 Profit target:13 Stop loss:36_with filter</t>
  </si>
  <si>
    <t>Entry:HTFST &amp; HTFSST entry Market:RTY Bar size:10-20 Profit target:19 Stop loss:52</t>
  </si>
  <si>
    <t>Entry:HTFST &amp; HTFSST entry Market:RTY Bar size:10-20 Profit target:19 Stop loss:52_with filter</t>
  </si>
  <si>
    <t>Entry:HTFST &amp; HTFSST entry Market:ES Bar size:5-10 Profit target:9 Stop loss:27</t>
  </si>
  <si>
    <t>Entry:HTFST &amp; HTFSST entry Market:ES Bar size:5-10 Profit target:9 Stop loss:27_with filter</t>
  </si>
  <si>
    <t>Entry:HTFST &amp; HTFSST entry Market:ES Bar size:7-14 Profit target:13 Stop loss:36</t>
  </si>
  <si>
    <t>Entry:HTFST &amp; HTFSST entry Market:ES Bar size:7-14 Profit target:13 Stop loss:36_with filter</t>
  </si>
  <si>
    <t>Entry:HTFST &amp; HTFSST entry Market:CL Bar size:5-10 Profit target:9 Stop loss:27</t>
  </si>
  <si>
    <t>Entry:HTFST &amp; HTFSST entry Market:CL Bar size:5-10 Profit target:9 Stop loss:27_with filter</t>
  </si>
  <si>
    <t>Entry:HTFST &amp; HTFSST entry Market:CL Bar size:7-14 Profit target:13 Stop loss:36</t>
  </si>
  <si>
    <t>Entry:HTFST &amp; HTFSST entry Market:CL Bar size:7-14 Profit target:13 Stop loss:36_with filter</t>
  </si>
  <si>
    <t>Entry:HTFST &amp; HTFSST entry Market:GC Bar size:5-10 Profit target:9 Stop loss:27</t>
  </si>
  <si>
    <t>Entry:HTFST &amp; HTFSST entry Market:GC Bar size:5-10 Profit target:9 Stop loss:27_with filter</t>
  </si>
  <si>
    <t>Entry:HTFST &amp; HTFSST entry Market:GC Bar size:7-14 Profit target:13 Stop loss:36</t>
  </si>
  <si>
    <t>Entry:HTFST &amp; HTFSST entry Market:GC Bar size:7-14 Profit target:13 Stop loss:36_with filter</t>
  </si>
  <si>
    <t>Entry:Swing breakout entry Market:NQ Bar size:15-30 Profit target:29 Stop loss:77</t>
  </si>
  <si>
    <t>Entry:Swing breakout entry Market:NQ Bar size:15-30 Profit target:29 Stop loss:77_with filter</t>
  </si>
  <si>
    <t>Entry:Swing breakout entry Market:NQ Bar size:20-40 Profit target:39 Stop loss:102</t>
  </si>
  <si>
    <t>Entry:Swing breakout entry Market:NQ Bar size:20-40 Profit target:39 Stop loss:102_with filter</t>
  </si>
  <si>
    <t>Entry:Swing breakout entry Market:NQ Bar size:25-50 Profit target:49 Stop loss:127</t>
  </si>
  <si>
    <t>Entry:Swing breakout entry Market:NQ Bar size:25-50 Profit target:49 Stop loss:127_with filter</t>
  </si>
  <si>
    <t>Entry:Swing breakout entry Market:NQ Bar size:30-60 Profit target:59 Stop loss:152</t>
  </si>
  <si>
    <t>Entry:Swing breakout entry Market:NQ Bar size:30-60 Profit target:59 Stop loss:152_with filter</t>
  </si>
  <si>
    <t>Entry:Swing breakout entry Market:YM Bar size:5-10 Profit target:9 Stop loss:27</t>
  </si>
  <si>
    <t>Entry:Swing breakout entry Market:YM Bar size:5-10 Profit target:9 Stop loss:27_with filter</t>
  </si>
  <si>
    <t>Entry:Swing breakout entry Market:YM Bar size:7-14 Profit target:13 Stop loss:36</t>
  </si>
  <si>
    <t>Entry:Swing breakout entry Market:YM Bar size:7-14 Profit target:13 Stop loss:36_with filter</t>
  </si>
  <si>
    <t>Entry:Swing breakout entry Market:YM Bar size:10-20 Profit target:19 Stop loss:52</t>
  </si>
  <si>
    <t>Entry:Swing breakout entry Market:YM Bar size:10-20 Profit target:19 Stop loss:52_with filter</t>
  </si>
  <si>
    <t>Entry:Swing breakout entry Market:RTY Bar size:5-10 Profit target:9 Stop loss:27</t>
  </si>
  <si>
    <t>Entry:Swing breakout entry Market:RTY Bar size:5-10 Profit target:9 Stop loss:27_with filter</t>
  </si>
  <si>
    <t>Entry:Swing breakout entry Market:RTY Bar size:7-14 Profit target:13 Stop loss:36</t>
  </si>
  <si>
    <t>Entry:Swing breakout entry Market:RTY Bar size:7-14 Profit target:13 Stop loss:36_with filter</t>
  </si>
  <si>
    <t>Entry:Swing breakout entry Market:RTY Bar size:10-20 Profit target:19 Stop loss:52</t>
  </si>
  <si>
    <t>Entry:Swing breakout entry Market:RTY Bar size:10-20 Profit target:19 Stop loss:52_with filter</t>
  </si>
  <si>
    <t>Entry:Swing breakout entry Market:ES Bar size:5-10 Profit target:9 Stop loss:27</t>
  </si>
  <si>
    <t>Entry:Swing breakout entry Market:ES Bar size:5-10 Profit target:9 Stop loss:27_with filter</t>
  </si>
  <si>
    <t>Entry:Swing breakout entry Market:ES Bar size:7-14 Profit target:13 Stop loss:36</t>
  </si>
  <si>
    <t>Entry:Swing breakout entry Market:ES Bar size:7-14 Profit target:13 Stop loss:36_with filter</t>
  </si>
  <si>
    <t>Entry:Swing breakout entry Market:CL Bar size:5-10 Profit target:9 Stop loss:27</t>
  </si>
  <si>
    <t>Entry:Swing breakout entry Market:CL Bar size:5-10 Profit target:9 Stop loss:27_with filter</t>
  </si>
  <si>
    <t>Entry:Swing breakout entry Market:CL Bar size:7-14 Profit target:13 Stop loss:36</t>
  </si>
  <si>
    <t>Entry:Swing breakout entry Market:CL Bar size:7-14 Profit target:13 Stop loss:36_with filter</t>
  </si>
  <si>
    <t>Entry:Swing breakout entry Market:GC Bar size:5-10 Profit target:9 Stop loss:27</t>
  </si>
  <si>
    <t>Entry:Swing breakout entry Market:GC Bar size:5-10 Profit target:9 Stop loss:27_with filter</t>
  </si>
  <si>
    <t>Entry:Extreme bounce entry Market:NQ Bar size:15-30 Profit target:29 Stop loss:77</t>
  </si>
  <si>
    <t>Entry:Extreme bounce entry Market:NQ Bar size:15-30 Profit target:29 Stop loss:77_with filter</t>
  </si>
  <si>
    <t>Entry:Extreme bounce entry Market:NQ Bar size:20-40 Profit target:39 Stop loss:102</t>
  </si>
  <si>
    <t>Entry:Extreme bounce entry Market:NQ Bar size:20-40 Profit target:39 Stop loss:102_with filter</t>
  </si>
  <si>
    <t>Entry:Extreme bounce entry Market:NQ Bar size:25-50 Profit target:49 Stop loss:127</t>
  </si>
  <si>
    <t>Entry:Extreme bounce entry Market:NQ Bar size:25-50 Profit target:49 Stop loss:127_with filter</t>
  </si>
  <si>
    <t>Entry:Extreme bounce entry Market:NQ Bar size:30-60 Profit target:59 Stop loss:152</t>
  </si>
  <si>
    <t>Entry:Extreme bounce entry Market:NQ Bar size:30-60 Profit target:59 Stop loss:152_with filter</t>
  </si>
  <si>
    <t>Entry:Extreme bounce entry Market:YM Bar size:5-10 Profit target:9 Stop loss:27</t>
  </si>
  <si>
    <t>Entry:Extreme bounce entry Market:YM Bar size:5-10 Profit target:9 Stop loss:27_with filter</t>
  </si>
  <si>
    <t>Entry:Extreme bounce entry Market:YM Bar size:7-14 Profit target:13 Stop loss:36</t>
  </si>
  <si>
    <t>Entry:Extreme bounce entry Market:YM Bar size:7-14 Profit target:13 Stop loss:36_with filter</t>
  </si>
  <si>
    <t>Entry:Extreme bounce entry Market:YM Bar size:10-20 Profit target:19 Stop loss:52</t>
  </si>
  <si>
    <t>Entry:Extreme bounce entry Market:YM Bar size:10-20 Profit target:19 Stop loss:52_with filter</t>
  </si>
  <si>
    <t>Entry:Extreme bounce entry Market:RTY Bar size:5-10 Profit target:9 Stop loss:27</t>
  </si>
  <si>
    <t>Entry:Extreme bounce entry Market:RTY Bar size:5-10 Profit target:9 Stop loss:27_with filter</t>
  </si>
  <si>
    <t>Entry:Extreme bounce entry Market:RTY Bar size:7-14 Profit target:13 Stop loss:36</t>
  </si>
  <si>
    <t>Entry:Extreme bounce entry Market:RTY Bar size:7-14 Profit target:13 Stop loss:36_with filter</t>
  </si>
  <si>
    <t>Entry:Extreme bounce entry Market:RTY Bar size:10-20 Profit target:19 Stop loss:52</t>
  </si>
  <si>
    <t>Entry:Extreme bounce entry Market:RTY Bar size:10-20 Profit target:19 Stop loss:52_with filter</t>
  </si>
  <si>
    <t>Entry:Extreme bounce entry Market:ES Bar size:5-10 Profit target:9 Stop loss:27</t>
  </si>
  <si>
    <t>Entry:Extreme bounce entry Market:ES Bar size:5-10 Profit target:9 Stop loss:27_with filter</t>
  </si>
  <si>
    <t>Entry:Extreme bounce entry Market:ES Bar size:7-14 Profit target:13 Stop loss:36</t>
  </si>
  <si>
    <t>Entry:Extreme bounce entry Market:ES Bar size:7-14 Profit target:13 Stop loss:36_with filter</t>
  </si>
  <si>
    <t>Entry:Extreme bounce entry Market:CL Bar size:5-10 Profit target:9 Stop loss:27</t>
  </si>
  <si>
    <t>Entry:Extreme bounce entry Market:CL Bar size:5-10 Profit target:9 Stop loss:27_with filter</t>
  </si>
  <si>
    <t>Entry:Extreme bounce entry Market:CL Bar size:7-14 Profit target:13 Stop loss:36</t>
  </si>
  <si>
    <t>Entry:Extreme bounce entry Market:CL Bar size:7-14 Profit target:13 Stop loss:36_with filter</t>
  </si>
  <si>
    <t>Entry:Extreme bounce entry Market:GC Bar size:5-10 Profit target:9 Stop loss:27</t>
  </si>
  <si>
    <t>Entry:Extreme bounce entry Market:GC Bar size:5-10 Profit target:9 Stop loss:27_with filter</t>
  </si>
  <si>
    <t>Entry:Extreme bounce entry Market:GC Bar size:7-14 Profit target:13 Stop loss:36</t>
  </si>
  <si>
    <t>Entry:Extreme bounce entry Market:GC Bar size:7-14 Profit target:13 Stop loss:36_with filter</t>
  </si>
  <si>
    <t>Entry:ObOS entry Market:NQ Bar size:15-30 Profit target:29 Stop loss:77</t>
  </si>
  <si>
    <t>Entry:ObOS entry Market:NQ Bar size:15-30 Profit target:29 Stop loss:77_with filter</t>
  </si>
  <si>
    <t>Entry:ObOS entry Market:NQ Bar size:20-40 Profit target:39 Stop loss:102</t>
  </si>
  <si>
    <t>Entry:ObOS entry Market:NQ Bar size:20-40 Profit target:39 Stop loss:102_with filter</t>
  </si>
  <si>
    <t>Entry:Momentum Market:NQ Bar size:25-50 Profit target:49 Stop loss:127</t>
  </si>
  <si>
    <t>Entry:Momentum Market:NQ Bar size:25-50 Profit target:49 Stop loss:127_with filter</t>
  </si>
  <si>
    <t>Entry:ObOS entry Market:NQ Bar size:30-60 Profit target:59 Stop loss:152</t>
  </si>
  <si>
    <t>Entry:ObOS entry Market:NQ Bar size:30-60 Profit target:59 Stop loss:152_with filter</t>
  </si>
  <si>
    <t>Entry:ObOS entry Market:YM Bar size:5-10 Profit target:9 Stop loss:27</t>
  </si>
  <si>
    <t>Entry:ObOS entry Market:YM Bar size:5-10 Profit target:9 Stop loss:27_with filter</t>
  </si>
  <si>
    <t>Entry:ObOS entry Market:YM Bar size:7-14 Profit target:13 Stop loss:36</t>
  </si>
  <si>
    <t>Entry:ObOS entry Market:YM Bar size:7-14 Profit target:13 Stop loss:36_with filter</t>
  </si>
  <si>
    <t>Entry:ObOS entry Market:YM Bar size:10-20 Profit target:19 Stop loss:52</t>
  </si>
  <si>
    <t>Entry:ObOS entry Market:YM Bar size:10-20 Profit target:19 Stop loss:52_with filter</t>
  </si>
  <si>
    <t>Entry:ObOS entry Market:RTY Bar size:5-10 Profit target:9 Stop loss:27</t>
  </si>
  <si>
    <t>Entry:ObOS entry Market:RTY Bar size:5-10 Profit target:9 Stop loss:27_with filter</t>
  </si>
  <si>
    <t>Entry:ObOS entry Market:RTY Bar size:7-14 Profit target:13 Stop loss:36</t>
  </si>
  <si>
    <t>Entry:ObOS entry Market:RTY Bar size:7-14 Profit target:13 Stop loss:36_with filter</t>
  </si>
  <si>
    <t>Entry:ObOS entry Market:RTY Bar size:10-20 Profit target:19 Stop loss:52</t>
  </si>
  <si>
    <t>Entry:ObOS entry Market:RTY Bar size:10-20 Profit target:19 Stop loss:52_with filter</t>
  </si>
  <si>
    <t>Entry:ObOS entry Market:ES Bar size:5-10 Profit target:9 Stop loss:27</t>
  </si>
  <si>
    <t>Entry:ObOS entry Market:ES Bar size:5-10 Profit target:9 Stop loss:27_with filter</t>
  </si>
  <si>
    <t>Entry:ObOS entry Market:ES Bar size:7-14 Profit target:13 Stop loss:36</t>
  </si>
  <si>
    <t>Entry:ObOS entry Market:ES Bar size:7-14 Profit target:13 Stop loss:36_with filter</t>
  </si>
  <si>
    <t>Entry:ObOS entry Market:CL Bar size:5-10 Profit target:9 Stop loss:27</t>
  </si>
  <si>
    <t>Entry:ObOS entry Market:CL Bar size:5-10 Profit target:9 Stop loss:27_with filter</t>
  </si>
  <si>
    <t>Entry:ObOS entry Market:CL Bar size:7-14 Profit target:13 Stop loss:36</t>
  </si>
  <si>
    <t>Entry:ObOS entry Market:CL Bar size:7-14 Profit target:13 Stop loss:36_with filter</t>
  </si>
  <si>
    <t>Entry:ObOS entry Market:GC Bar size:5-10 Profit target:9 Stop loss:27</t>
  </si>
  <si>
    <t>Entry:ObOS entry Market:GC Bar size:5-10 Profit target:9 Stop loss:27_with filter</t>
  </si>
  <si>
    <t>Entry:ObOS entry Market:GC Bar size:7-14 Profit target:13 Stop loss:36</t>
  </si>
  <si>
    <t>Entry:ObOS entry Market:GC Bar size:7-14 Profit target:13 Stop loss:36_with filter</t>
  </si>
  <si>
    <t>Entry:Reversal / divergence entry Market:NQ Bar size:15-30 Profit target:29 Stop loss:77</t>
  </si>
  <si>
    <t>Entry:Reversal / divergence entry Market:NQ Bar size:15-30 Profit target:29 Stop loss:77_with filter</t>
  </si>
  <si>
    <t>Entry:Reversal / divergence entry Market:NQ Bar size:20-40 Profit target:39 Stop loss:102</t>
  </si>
  <si>
    <t>Entry:Reversal / divergence entry Market:NQ Bar size:20-40 Profit target:39 Stop loss:102_with filter</t>
  </si>
  <si>
    <t>Entry:Reversal / divergence entry Market:NQ Bar size:25-50 Profit target:49 Stop loss:127</t>
  </si>
  <si>
    <t>Entry:Reversal / divergence entry Market:NQ Bar size:25-50 Profit target:49 Stop loss:127_with filter</t>
  </si>
  <si>
    <t>Entry:Reversal / divergence entry Market:NQ Bar size:30-60 Profit target:59 Stop loss:152</t>
  </si>
  <si>
    <t>Entry:Reversal / divergence entry Market:NQ Bar size:30-60 Profit target:59 Stop loss:152_with filter</t>
  </si>
  <si>
    <t>Entry:Reversal / divergence entry Market:YM Bar size:5-10 Profit target:9 Stop loss:27</t>
  </si>
  <si>
    <t>Entry:Reversal / divergence entry Market:YM Bar size:5-10 Profit target:9 Stop loss:27_with filter</t>
  </si>
  <si>
    <t>Entry:Reversal / divergence entry Market:YM Bar size:7-14 Profit target:13 Stop loss:36</t>
  </si>
  <si>
    <t>Entry:Reversal / divergence entry Market:YM Bar size:7-14 Profit target:13 Stop loss:36_with filter</t>
  </si>
  <si>
    <t>Entry:Reversal / divergence entry Market:YM Bar size:10-20 Profit target:19 Stop loss:52</t>
  </si>
  <si>
    <t>Entry:Reversal / divergence entry Market:YM Bar size:10-20 Profit target:19 Stop loss:52_with filter</t>
  </si>
  <si>
    <t>Entry:Reversal / divergence entry Market:RTY Bar size:5-10 Profit target:9 Stop loss:27</t>
  </si>
  <si>
    <t>Entry:Reversal / divergence entry Market:RTY Bar size:5-10 Profit target:9 Stop loss:27_with filter</t>
  </si>
  <si>
    <t>Entry:Reversal / divergence entry Market:RTY Bar size:7-14 Profit target:13 Stop loss:36</t>
  </si>
  <si>
    <t>Entry:Reversal / divergence entry Market:RTY Bar size:7-14 Profit target:13 Stop loss:36_with filter</t>
  </si>
  <si>
    <t>Entry:Reversal / divergence entry Market:RTY Bar size:10-20 Profit target:19 Stop loss:52</t>
  </si>
  <si>
    <t>Entry:Reversal / divergence entry Market:RTY Bar size:10-20 Profit target:19 Stop loss:52_with filter</t>
  </si>
  <si>
    <t>Entry:Reversal / divergence entry Market:ES Bar size:5-10 Profit target:9 Stop loss:27</t>
  </si>
  <si>
    <t>Entry:Reversal / divergence entry Market:ES Bar size:5-10 Profit target:9 Stop loss:27_with filter</t>
  </si>
  <si>
    <t>Entry:Reversal / divergence entry Market:ES Bar size:7-14 Profit target:13 Stop loss:36</t>
  </si>
  <si>
    <t>Entry:Reversal / divergence entry Market:ES Bar size:7-14 Profit target:13 Stop loss:36_with filter</t>
  </si>
  <si>
    <t>Entry:Reversal / divergence entry Market:CL Bar size:5-10 Profit target:9 Stop loss:27</t>
  </si>
  <si>
    <t>Entry:Reversal / divergence entry Market:CL Bar size:5-10 Profit target:9 Stop loss:27_with filter</t>
  </si>
  <si>
    <t>Entry:Reversal / divergence entry Market:CL Bar size:7-14 Profit target:13 Stop loss:36</t>
  </si>
  <si>
    <t>Entry:Reversal / divergence entry Market:CL Bar size:7-14 Profit target:13 Stop loss:36_with filter</t>
  </si>
  <si>
    <t>Entry:Reversal / divergence entry Market:GC Bar size:5-10 Profit target:9 Stop loss:27</t>
  </si>
  <si>
    <t>Entry:Reversal / divergence entry Market:GC Bar size:5-10 Profit target:9 Stop loss:27_with filter</t>
  </si>
  <si>
    <t>Entry:Reversal / divergence entry Market:GC Bar size:7-14 Profit target:13 Stop loss:36</t>
  </si>
  <si>
    <t>Entry:Reversal / divergence entry Market:GC Bar size:7-14 Profit target:13 Stop loss:36_with filter</t>
  </si>
  <si>
    <t>Entry:Momentum Market:NQ Bar size:15-30 Profit target:29 Stop loss:77</t>
  </si>
  <si>
    <t>Entry:Momentum Market:NQ Bar size:15-30 Profit target:29 Stop loss:77_with filter</t>
  </si>
  <si>
    <t>Entry:Momentum Market:NQ Bar size:20-40 Profit target:39 Stop loss:102</t>
  </si>
  <si>
    <t>Entry:Momentum Market:NQ Bar size:20-40 Profit target:39 Stop loss:102_with filter</t>
  </si>
  <si>
    <t>Entry:Momentum Market:NQ Bar size:30-60 Profit target:59 Stop loss:152</t>
  </si>
  <si>
    <t>Entry:Momentum Market:NQ Bar size:30-60 Profit target:59 Stop loss:152_with filter</t>
  </si>
  <si>
    <t>Entry:Momentum Market:YM Bar size:5-10 Profit target:9 Stop loss:27</t>
  </si>
  <si>
    <t>Entry:Momentum Market:YM Bar size:5-10 Profit target:9 Stop loss:27_with filter</t>
  </si>
  <si>
    <t>Entry:Momentum Market:YM Bar size:7-14 Profit target:13 Stop loss:36</t>
  </si>
  <si>
    <t>Entry:Momentum Market:YM Bar size:7-14 Profit target:13 Stop loss:36_with filter</t>
  </si>
  <si>
    <t>Entry:Momentum Market:YM Bar size:10-20 Profit target:19 Stop loss:52</t>
  </si>
  <si>
    <t>Entry:Momentum Market:YM Bar size:10-20 Profit target:19 Stop loss:52_with filter</t>
  </si>
  <si>
    <t>Entry:Momentum Market:RTY Bar size:5-10 Profit target:9 Stop loss:27</t>
  </si>
  <si>
    <t>Entry:Momentum Market:RTY Bar size:5-10 Profit target:9 Stop loss:27_with filter</t>
  </si>
  <si>
    <t>Entry:Momentum Market:RTY Bar size:7-14 Profit target:13 Stop loss:36</t>
  </si>
  <si>
    <t>Entry:Momentum Market:RTY Bar size:7-14 Profit target:13 Stop loss:36_with filter</t>
  </si>
  <si>
    <t>Entry:Momentum Market:RTY Bar size:10-20 Profit target:19 Stop loss:52</t>
  </si>
  <si>
    <t>Entry:Momentum Market:RTY Bar size:10-20 Profit target:19 Stop loss:52_with filter</t>
  </si>
  <si>
    <t>Entry:Momentum Market:ES Bar size:5-10 Profit target:9 Stop loss:27</t>
  </si>
  <si>
    <t>Entry:Momentum Market:ES Bar size:5-10 Profit target:9 Stop loss:27_with filter</t>
  </si>
  <si>
    <t>Entry:Momentum Market:ES Bar size:7-14 Profit target:13 Stop loss:36</t>
  </si>
  <si>
    <t>Entry:Momentum Market:ES Bar size:7-14 Profit target:13 Stop loss:36_with filter</t>
  </si>
  <si>
    <t>Entry:Momentum Market:CL Bar size:5-10 Profit target:9 Stop loss:27</t>
  </si>
  <si>
    <t>Entry:Momentum Market:CL Bar size:5-10 Profit target:9 Stop loss:27_with filter</t>
  </si>
  <si>
    <t>Entry:Momentum Market:CL Bar size:7-14 Profit target:13 Stop loss:36</t>
  </si>
  <si>
    <t>Entry:Momentum Market:CL Bar size:7-14 Profit target:13 Stop loss:36_with filter</t>
  </si>
  <si>
    <t>Entry:Momentum Market:GC Bar size:5-10 Profit target:9 Stop loss:27</t>
  </si>
  <si>
    <t>Entry:Momentum Market:GC Bar size:5-10 Profit target:9 Stop loss:27_with filter</t>
  </si>
  <si>
    <t>Entry:Momentum Market:GC Bar size:7-14 Profit target:13 Stop loss:36</t>
  </si>
  <si>
    <t>Entry:Momentum Market:GC Bar size:7-14 Profit target:13 Stop loss:36_with filter</t>
  </si>
  <si>
    <t>Entry:Pullback entry Market:NQ Bar size:15-30 Profit target:29 Stop loss:77</t>
  </si>
  <si>
    <t>Entry:Pullback entry Market:NQ Bar size:15-30 Profit target:29 Stop loss:77_with filter</t>
  </si>
  <si>
    <t>Entry:Pullback entry Market:NQ Bar size:20-40 Profit target:39 Stop loss:102</t>
  </si>
  <si>
    <t>Entry:Pullback entry Market:NQ Bar size:20-40 Profit target:39 Stop loss:102_with filter</t>
  </si>
  <si>
    <t>Entry:Pullback entry Market:NQ Bar size:25-50 Profit target:49 Stop loss:127</t>
  </si>
  <si>
    <t>Entry:Pullback entry Market:NQ Bar size:25-50 Profit target:49 Stop loss:127_with filter</t>
  </si>
  <si>
    <t>Entry:Pullback entry Market:NQ Bar size:30-60 Profit target:59 Stop loss:152</t>
  </si>
  <si>
    <t>Entry:Pullback entry Market:NQ Bar size:30-60 Profit target:59 Stop loss:152_with filter</t>
  </si>
  <si>
    <t>Entry:Pullback entry Market:YM Bar size:5-10 Profit target:9 Stop loss:27</t>
  </si>
  <si>
    <t>Entry:Pullback entry Market:YM Bar size:5-10 Profit target:9 Stop loss:27_with filter</t>
  </si>
  <si>
    <t>Entry:Pullback entry Market:YM Bar size:7-14 Profit target:13 Stop loss:36</t>
  </si>
  <si>
    <t>Entry:Pullback entry Market:YM Bar size:7-14 Profit target:13 Stop loss:36_with filter</t>
  </si>
  <si>
    <t>Entry:Pullback entry Market:YM Bar size:10-20 Profit target:19 Stop loss:52</t>
  </si>
  <si>
    <t>Entry:Pullback entry Market:YM Bar size:10-20 Profit target:19 Stop loss:52_with filter</t>
  </si>
  <si>
    <t>Entry:Pullback entry Market:RTY Bar size:5-10 Profit target:9 Stop loss:27</t>
  </si>
  <si>
    <t>Entry:Pullback entry Market:RTY Bar size:5-10 Profit target:9 Stop loss:27_with filter</t>
  </si>
  <si>
    <t>Entry:Pullback entry Market:RTY Bar size:7-14 Profit target:13 Stop loss:36</t>
  </si>
  <si>
    <t>Entry:Pullback entry Market:RTY Bar size:7-14 Profit target:13 Stop loss:36_with filter</t>
  </si>
  <si>
    <t>Entry:Pullback entry Market:RTY Bar size:10-20 Profit target:19 Stop loss:52</t>
  </si>
  <si>
    <t>Entry:Pullback entry Market:RTY Bar size:10-20 Profit target:19 Stop loss:52_with filter</t>
  </si>
  <si>
    <t>Entry:Pullback entry Market:ES Bar size:5-10 Profit target:9 Stop loss:27</t>
  </si>
  <si>
    <t>Entry:Pullback entry Market:ES Bar size:5-10 Profit target:9 Stop loss:27_with filter</t>
  </si>
  <si>
    <t>Entry:Pullback entry Market:ES Bar size:7-14 Profit target:13 Stop loss:36</t>
  </si>
  <si>
    <t>Entry:Pullback entry Market:ES Bar size:7-14 Profit target:13 Stop loss:36_with filter</t>
  </si>
  <si>
    <t>Entry:Pullback entry Market:CL Bar size:5-10 Profit target:9 Stop loss:27</t>
  </si>
  <si>
    <t>Entry:Pullback entry Market:CL Bar size:5-10 Profit target:9 Stop loss:27_with filter</t>
  </si>
  <si>
    <t>Entry:Pullback entry Market:CL Bar size:7-14 Profit target:13 Stop loss:36</t>
  </si>
  <si>
    <t>Entry:Pullback entry Market:CL Bar size:7-14 Profit target:13 Stop loss:36_with filter</t>
  </si>
  <si>
    <t>Entry:Pullback entry Market:GC Bar size:5-10 Profit target:9 Stop loss:27</t>
  </si>
  <si>
    <t>Entry:Pullback entry Market:GC Bar size:5-10 Profit target:9 Stop loss:27_with filter</t>
  </si>
  <si>
    <t>Entry:Pullback entry Market:GC Bar size:7-14 Profit target:13 Stop loss:36</t>
  </si>
  <si>
    <t>Entry:Pullback entry Market:GC Bar size:7-14 Profit target:13 Stop loss:36_with filter</t>
  </si>
  <si>
    <t xml:space="preserve">Profit </t>
  </si>
  <si>
    <t xml:space="preserve">Net </t>
  </si>
  <si>
    <t>Loss</t>
  </si>
  <si>
    <t xml:space="preserve">Percentage </t>
  </si>
  <si>
    <t>Entry:Swing breakout entry Market:GC Bar size:7-14 Profit target:13 Stop loss:36</t>
  </si>
  <si>
    <t>Entry:Swing breakout entry Market:GC Bar size:7-14 Profit target:13 Stop loss:36_with filter</t>
  </si>
  <si>
    <t xml:space="preserve">Entry </t>
  </si>
  <si>
    <t xml:space="preserve">Pullback </t>
  </si>
  <si>
    <t xml:space="preserve">Trend Change </t>
  </si>
  <si>
    <t>HTFST &amp; HTFSST</t>
  </si>
  <si>
    <t xml:space="preserve">Swing Breakout </t>
  </si>
  <si>
    <t>Extreme Bounce</t>
  </si>
  <si>
    <t xml:space="preserve">OBOS Entry </t>
  </si>
  <si>
    <t>Reversal/Divergence</t>
  </si>
  <si>
    <t xml:space="preserve">Momentum </t>
  </si>
  <si>
    <t xml:space="preserve">Choppy Market </t>
  </si>
  <si>
    <t xml:space="preserve">Volatility (Min 32) </t>
  </si>
  <si>
    <t xml:space="preserve">Momentum Filter </t>
  </si>
  <si>
    <t>Trend Booster Filter</t>
  </si>
  <si>
    <t>Trend Change Filter</t>
  </si>
  <si>
    <t>OBOS Filter</t>
  </si>
  <si>
    <t xml:space="preserve">Pullback Trend </t>
  </si>
  <si>
    <t>x</t>
  </si>
  <si>
    <t>Auto A</t>
  </si>
  <si>
    <t>Auto B</t>
  </si>
  <si>
    <t>Auto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</si>
</sst>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FFD666"/>
        <bgColor indexed="64"/>
      </patternFill>
    </fill>
    <fill>
      <patternFill patternType="solid">
        <fgColor rgb="FFF3A96C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ABC878"/>
        <bgColor indexed="64"/>
      </patternFill>
    </fill>
    <fill>
      <patternFill patternType="solid">
        <fgColor rgb="FF57BB8A"/>
        <bgColor indexed="64"/>
      </patternFill>
    </fill>
    <fill>
      <patternFill patternType="solid">
        <fgColor rgb="FFE67C73"/>
        <bgColor indexed="64"/>
      </patternFill>
    </fill>
    <fill>
      <patternFill patternType="solid">
        <fgColor rgb="FFBDBDBD"/>
        <bgColor indexed="64"/>
      </patternFill>
    </fill>
    <fill>
      <patternFill patternType="solid">
        <fgColor rgb="FFEF9B6E"/>
        <bgColor indexed="64"/>
      </patternFill>
    </fill>
    <fill>
      <patternFill patternType="solid">
        <fgColor rgb="FFF7B96A"/>
        <bgColor indexed="64"/>
      </patternFill>
    </fill>
    <fill>
      <patternFill patternType="solid">
        <fgColor rgb="FFED936F"/>
        <bgColor indexed="64"/>
      </patternFill>
    </fill>
    <fill>
      <patternFill patternType="solid">
        <fgColor rgb="FFF9C06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2" xfId="0" applyFont="1" applyFill="1" applyBorder="1"/>
    <xf numFmtId="0" fontId="2" fillId="3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2" fillId="7" borderId="2" xfId="0" applyFont="1" applyFill="1" applyBorder="1"/>
    <xf numFmtId="0" fontId="2" fillId="8" borderId="2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0" fontId="2" fillId="10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2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12" borderId="1" xfId="0" applyFont="1" applyFill="1" applyBorder="1" applyAlignment="1">
      <alignment horizontal="right"/>
    </xf>
    <xf numFmtId="0" fontId="2" fillId="12" borderId="2" xfId="0" applyFont="1" applyFill="1" applyBorder="1" applyAlignment="1">
      <alignment horizontal="right"/>
    </xf>
    <xf numFmtId="0" fontId="2" fillId="13" borderId="2" xfId="0" applyFont="1" applyFill="1" applyBorder="1" applyAlignment="1">
      <alignment horizontal="right"/>
    </xf>
    <xf numFmtId="0" fontId="2" fillId="14" borderId="1" xfId="0" applyFont="1" applyFill="1" applyBorder="1" applyAlignment="1">
      <alignment horizontal="right"/>
    </xf>
    <xf numFmtId="0" fontId="2" fillId="15" borderId="1" xfId="0" applyFont="1" applyFill="1" applyBorder="1" applyAlignment="1">
      <alignment horizontal="right"/>
    </xf>
    <xf numFmtId="0" fontId="2" fillId="14" borderId="2" xfId="0" applyFont="1" applyFill="1" applyBorder="1" applyAlignment="1">
      <alignment horizontal="right"/>
    </xf>
    <xf numFmtId="0" fontId="2" fillId="15" borderId="2" xfId="0" applyFont="1" applyFill="1" applyBorder="1" applyAlignment="1">
      <alignment horizontal="right"/>
    </xf>
    <xf numFmtId="10" fontId="2" fillId="2" borderId="2" xfId="2" applyNumberFormat="1" applyFont="1" applyFill="1" applyBorder="1" applyAlignment="1"/>
    <xf numFmtId="164" fontId="2" fillId="16" borderId="2" xfId="1" applyNumberFormat="1" applyFont="1" applyFill="1" applyBorder="1" applyAlignment="1"/>
    <xf numFmtId="164" fontId="2" fillId="17" borderId="2" xfId="0" applyNumberFormat="1" applyFont="1" applyFill="1" applyBorder="1"/>
    <xf numFmtId="8" fontId="2" fillId="2" borderId="2" xfId="0" applyNumberFormat="1" applyFont="1" applyFill="1" applyBorder="1"/>
    <xf numFmtId="43" fontId="0" fillId="0" borderId="0" xfId="1" applyFont="1" applyAlignment="1"/>
    <xf numFmtId="0" fontId="6" fillId="0" borderId="0" xfId="0" applyFont="1"/>
    <xf numFmtId="0" fontId="5" fillId="2" borderId="2" xfId="0" applyFont="1" applyFill="1" applyBorder="1"/>
    <xf numFmtId="0" fontId="5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10" fontId="5" fillId="2" borderId="2" xfId="2" applyNumberFormat="1" applyFont="1" applyFill="1" applyBorder="1" applyAlignment="1"/>
    <xf numFmtId="164" fontId="5" fillId="16" borderId="2" xfId="1" applyNumberFormat="1" applyFont="1" applyFill="1" applyBorder="1" applyAlignment="1"/>
    <xf numFmtId="164" fontId="5" fillId="17" borderId="2" xfId="0" applyNumberFormat="1" applyFont="1" applyFill="1" applyBorder="1"/>
    <xf numFmtId="8" fontId="5" fillId="2" borderId="2" xfId="0" applyNumberFormat="1" applyFont="1" applyFill="1" applyBorder="1"/>
    <xf numFmtId="0" fontId="5" fillId="7" borderId="2" xfId="0" applyFont="1" applyFill="1" applyBorder="1"/>
    <xf numFmtId="0" fontId="5" fillId="8" borderId="2" xfId="0" applyFont="1" applyFill="1" applyBorder="1" applyAlignment="1">
      <alignment horizontal="right"/>
    </xf>
    <xf numFmtId="0" fontId="5" fillId="15" borderId="2" xfId="0" applyFont="1" applyFill="1" applyBorder="1" applyAlignment="1">
      <alignment horizontal="right"/>
    </xf>
    <xf numFmtId="0" fontId="5" fillId="9" borderId="2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12" borderId="2" xfId="0" applyFont="1" applyFill="1" applyBorder="1" applyAlignment="1">
      <alignment horizontal="right"/>
    </xf>
    <xf numFmtId="0" fontId="5" fillId="13" borderId="2" xfId="0" applyFont="1" applyFill="1" applyBorder="1" applyAlignment="1">
      <alignment horizontal="right"/>
    </xf>
    <xf numFmtId="0" fontId="5" fillId="7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9" borderId="1" xfId="0" applyFont="1" applyFill="1" applyBorder="1" applyAlignment="1">
      <alignment horizontal="right"/>
    </xf>
    <xf numFmtId="0" fontId="5" fillId="10" borderId="2" xfId="0" applyFont="1" applyFill="1" applyBorder="1" applyAlignment="1">
      <alignment horizontal="right"/>
    </xf>
    <xf numFmtId="0" fontId="5" fillId="14" borderId="2" xfId="0" applyFont="1" applyFill="1" applyBorder="1" applyAlignment="1">
      <alignment horizontal="right"/>
    </xf>
    <xf numFmtId="43" fontId="6" fillId="0" borderId="0" xfId="1" applyFont="1" applyAlignment="1"/>
    <xf numFmtId="0" fontId="4" fillId="11" borderId="3" xfId="0" applyFont="1" applyFill="1" applyBorder="1" applyAlignment="1">
      <alignment vertical="top" wrapText="1"/>
    </xf>
    <xf numFmtId="0" fontId="5" fillId="11" borderId="4" xfId="0" applyFont="1" applyFill="1" applyBorder="1" applyAlignment="1">
      <alignment vertical="top" wrapText="1"/>
    </xf>
    <xf numFmtId="0" fontId="5" fillId="11" borderId="5" xfId="0" applyFont="1" applyFill="1" applyBorder="1" applyAlignment="1">
      <alignment vertical="top" wrapText="1"/>
    </xf>
    <xf numFmtId="43" fontId="5" fillId="11" borderId="4" xfId="1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0" fontId="0" fillId="0" borderId="6" xfId="0" applyBorder="1"/>
    <xf numFmtId="0" fontId="7" fillId="0" borderId="6" xfId="0" applyFont="1" applyBorder="1"/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6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D8A3-9B6D-45CC-892A-3E67FA3FE088}">
  <sheetPr filterMode="1"/>
  <dimension ref="A1:K259"/>
  <sheetViews>
    <sheetView tabSelected="1" topLeftCell="A179" workbookViewId="0">
      <selection activeCell="K2" sqref="K2"/>
    </sheetView>
  </sheetViews>
  <sheetFormatPr defaultRowHeight="26.25" customHeight="1" x14ac:dyDescent="0.25"/>
  <cols>
    <col min="1" max="1" width="102.5703125" style="27" bestFit="1" customWidth="1"/>
    <col min="2" max="2" width="23.42578125" style="27" customWidth="1"/>
    <col min="3" max="3" width="11.140625" style="27" customWidth="1"/>
    <col min="4" max="4" width="9.5703125" style="27" customWidth="1"/>
    <col min="5" max="5" width="9.140625" style="27" customWidth="1"/>
    <col min="6" max="6" width="14.5703125" style="27" customWidth="1"/>
    <col min="7" max="7" width="12.5703125" style="27" customWidth="1"/>
    <col min="8" max="8" width="17.42578125" style="27" bestFit="1" customWidth="1"/>
    <col min="9" max="11" width="17.42578125" style="50" bestFit="1" customWidth="1"/>
    <col min="12" max="16384" width="9.140625" style="27"/>
  </cols>
  <sheetData>
    <row r="1" spans="1:11" s="55" customFormat="1" ht="60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26.25" customHeight="1" thickBot="1" x14ac:dyDescent="0.3">
      <c r="A2" s="28" t="s">
        <v>5</v>
      </c>
      <c r="B2" s="28" t="s">
        <v>1</v>
      </c>
      <c r="C2" s="28">
        <f t="shared" ref="C2:C65" si="0">D2+E2</f>
        <v>50</v>
      </c>
      <c r="D2" s="29">
        <v>40</v>
      </c>
      <c r="E2" s="30">
        <v>10</v>
      </c>
      <c r="F2" s="31">
        <v>2</v>
      </c>
      <c r="G2" s="31">
        <v>2</v>
      </c>
      <c r="H2" s="32">
        <f t="shared" ref="H2:H33" si="1">D2/C2</f>
        <v>0.8</v>
      </c>
      <c r="I2" s="33">
        <f>D2*49*5</f>
        <v>9800</v>
      </c>
      <c r="J2" s="34">
        <f>E2*127*5</f>
        <v>6350</v>
      </c>
      <c r="K2" s="35">
        <f t="shared" ref="K2:K65" si="2">I2-J2</f>
        <v>3450</v>
      </c>
    </row>
    <row r="3" spans="1:11" ht="26.25" customHeight="1" thickBot="1" x14ac:dyDescent="0.3">
      <c r="A3" s="36" t="s">
        <v>229</v>
      </c>
      <c r="B3" s="36" t="s">
        <v>1</v>
      </c>
      <c r="C3" s="28">
        <f t="shared" si="0"/>
        <v>48</v>
      </c>
      <c r="D3" s="29">
        <v>41</v>
      </c>
      <c r="E3" s="30">
        <v>7</v>
      </c>
      <c r="F3" s="31">
        <v>2</v>
      </c>
      <c r="G3" s="37">
        <v>1</v>
      </c>
      <c r="H3" s="32">
        <f t="shared" si="1"/>
        <v>0.85416666666666663</v>
      </c>
      <c r="I3" s="33">
        <f>D3*5*29</f>
        <v>5945</v>
      </c>
      <c r="J3" s="34">
        <f>E3*5*77</f>
        <v>2695</v>
      </c>
      <c r="K3" s="35">
        <f t="shared" si="2"/>
        <v>3250</v>
      </c>
    </row>
    <row r="4" spans="1:11" ht="26.25" customHeight="1" thickBot="1" x14ac:dyDescent="0.3">
      <c r="A4" s="28" t="s">
        <v>3</v>
      </c>
      <c r="B4" s="28" t="s">
        <v>1</v>
      </c>
      <c r="C4" s="28">
        <f t="shared" si="0"/>
        <v>67</v>
      </c>
      <c r="D4" s="29">
        <v>53</v>
      </c>
      <c r="E4" s="30">
        <v>14</v>
      </c>
      <c r="F4" s="31">
        <v>2</v>
      </c>
      <c r="G4" s="31">
        <v>2</v>
      </c>
      <c r="H4" s="32">
        <f t="shared" si="1"/>
        <v>0.79104477611940294</v>
      </c>
      <c r="I4" s="33">
        <f>D4*39*5</f>
        <v>10335</v>
      </c>
      <c r="J4" s="34">
        <f>E4*102*5</f>
        <v>7140</v>
      </c>
      <c r="K4" s="35">
        <f t="shared" si="2"/>
        <v>3195</v>
      </c>
    </row>
    <row r="5" spans="1:11" ht="26.25" customHeight="1" thickBot="1" x14ac:dyDescent="0.3">
      <c r="A5" s="28" t="s">
        <v>172</v>
      </c>
      <c r="B5" s="28" t="s">
        <v>1</v>
      </c>
      <c r="C5" s="28">
        <f t="shared" si="0"/>
        <v>21</v>
      </c>
      <c r="D5" s="29">
        <v>17</v>
      </c>
      <c r="E5" s="30">
        <v>4</v>
      </c>
      <c r="F5" s="38">
        <v>2</v>
      </c>
      <c r="G5" s="39">
        <v>0</v>
      </c>
      <c r="H5" s="32">
        <f t="shared" si="1"/>
        <v>0.80952380952380953</v>
      </c>
      <c r="I5" s="33">
        <f>D5*59*5</f>
        <v>5015</v>
      </c>
      <c r="J5" s="34">
        <f>E5*152*5</f>
        <v>3040</v>
      </c>
      <c r="K5" s="35">
        <f t="shared" si="2"/>
        <v>1975</v>
      </c>
    </row>
    <row r="6" spans="1:11" ht="26.25" customHeight="1" thickBot="1" x14ac:dyDescent="0.3">
      <c r="A6" s="28" t="s">
        <v>140</v>
      </c>
      <c r="B6" s="28" t="s">
        <v>1</v>
      </c>
      <c r="C6" s="28">
        <f t="shared" si="0"/>
        <v>28</v>
      </c>
      <c r="D6" s="29">
        <v>22</v>
      </c>
      <c r="E6" s="30">
        <v>6</v>
      </c>
      <c r="F6" s="37">
        <v>1</v>
      </c>
      <c r="G6" s="31">
        <v>2</v>
      </c>
      <c r="H6" s="32">
        <f t="shared" si="1"/>
        <v>0.7857142857142857</v>
      </c>
      <c r="I6" s="33">
        <f>D6*59*5</f>
        <v>6490</v>
      </c>
      <c r="J6" s="34">
        <f>E6*152*5</f>
        <v>4560</v>
      </c>
      <c r="K6" s="35">
        <f t="shared" si="2"/>
        <v>1930</v>
      </c>
    </row>
    <row r="7" spans="1:11" ht="26.25" customHeight="1" thickBot="1" x14ac:dyDescent="0.3">
      <c r="A7" s="36" t="s">
        <v>4</v>
      </c>
      <c r="B7" s="36" t="s">
        <v>1</v>
      </c>
      <c r="C7" s="28">
        <f t="shared" si="0"/>
        <v>24</v>
      </c>
      <c r="D7" s="29">
        <v>20</v>
      </c>
      <c r="E7" s="30">
        <v>4</v>
      </c>
      <c r="F7" s="31">
        <v>2</v>
      </c>
      <c r="G7" s="37">
        <v>1</v>
      </c>
      <c r="H7" s="32">
        <f t="shared" si="1"/>
        <v>0.83333333333333337</v>
      </c>
      <c r="I7" s="33">
        <f>D7*39*5</f>
        <v>3900</v>
      </c>
      <c r="J7" s="34">
        <f>E7*102*5</f>
        <v>2040</v>
      </c>
      <c r="K7" s="35">
        <f t="shared" si="2"/>
        <v>1860</v>
      </c>
    </row>
    <row r="8" spans="1:11" customFormat="1" ht="15.75" hidden="1" thickBot="1" x14ac:dyDescent="0.3">
      <c r="A8" s="1" t="s">
        <v>7</v>
      </c>
      <c r="B8" s="1" t="s">
        <v>1</v>
      </c>
      <c r="C8" s="1">
        <f t="shared" si="0"/>
        <v>26</v>
      </c>
      <c r="D8" s="2">
        <v>16</v>
      </c>
      <c r="E8" s="3">
        <v>10</v>
      </c>
      <c r="F8" s="5">
        <v>3</v>
      </c>
      <c r="G8" s="4">
        <v>2</v>
      </c>
      <c r="H8" s="22">
        <f t="shared" si="1"/>
        <v>0.61538461538461542</v>
      </c>
      <c r="I8" s="23">
        <f>D8*59*5</f>
        <v>4720</v>
      </c>
      <c r="J8" s="24">
        <f>E8*152*5</f>
        <v>7600</v>
      </c>
      <c r="K8" s="25">
        <f t="shared" si="2"/>
        <v>-2880</v>
      </c>
    </row>
    <row r="9" spans="1:11" customFormat="1" ht="15.75" hidden="1" thickBot="1" x14ac:dyDescent="0.3">
      <c r="A9" s="6" t="s">
        <v>8</v>
      </c>
      <c r="B9" s="6" t="s">
        <v>1</v>
      </c>
      <c r="C9" s="1">
        <f t="shared" si="0"/>
        <v>5</v>
      </c>
      <c r="D9" s="2">
        <v>3</v>
      </c>
      <c r="E9" s="3">
        <v>2</v>
      </c>
      <c r="F9" s="7">
        <v>1</v>
      </c>
      <c r="G9" s="8">
        <v>0</v>
      </c>
      <c r="H9" s="22">
        <f t="shared" si="1"/>
        <v>0.6</v>
      </c>
      <c r="I9" s="23">
        <f>D9*59*5</f>
        <v>885</v>
      </c>
      <c r="J9" s="24">
        <f>E9*152*5</f>
        <v>1520</v>
      </c>
      <c r="K9" s="25">
        <f t="shared" si="2"/>
        <v>-635</v>
      </c>
    </row>
    <row r="10" spans="1:11" customFormat="1" ht="15.75" hidden="1" thickBot="1" x14ac:dyDescent="0.3">
      <c r="A10" s="1" t="s">
        <v>9</v>
      </c>
      <c r="B10" s="1" t="s">
        <v>1</v>
      </c>
      <c r="C10" s="1">
        <f t="shared" si="0"/>
        <v>77</v>
      </c>
      <c r="D10" s="2">
        <v>54</v>
      </c>
      <c r="E10" s="3">
        <v>23</v>
      </c>
      <c r="F10" s="4">
        <v>2</v>
      </c>
      <c r="G10" s="5">
        <v>3</v>
      </c>
      <c r="H10" s="22">
        <f t="shared" si="1"/>
        <v>0.70129870129870131</v>
      </c>
      <c r="I10" s="23">
        <f>D10*9*5</f>
        <v>2430</v>
      </c>
      <c r="J10" s="24">
        <f>E10*27*5</f>
        <v>3105</v>
      </c>
      <c r="K10" s="25">
        <f t="shared" si="2"/>
        <v>-675</v>
      </c>
    </row>
    <row r="11" spans="1:11" customFormat="1" ht="15.75" hidden="1" thickBot="1" x14ac:dyDescent="0.3">
      <c r="A11" s="6" t="s">
        <v>10</v>
      </c>
      <c r="B11" s="6" t="s">
        <v>1</v>
      </c>
      <c r="C11" s="1">
        <f t="shared" si="0"/>
        <v>34</v>
      </c>
      <c r="D11" s="2">
        <v>23</v>
      </c>
      <c r="E11" s="3">
        <v>11</v>
      </c>
      <c r="F11" s="4">
        <v>2</v>
      </c>
      <c r="G11" s="4">
        <v>2</v>
      </c>
      <c r="H11" s="22">
        <f t="shared" si="1"/>
        <v>0.67647058823529416</v>
      </c>
      <c r="I11" s="23">
        <f>D11*9*5</f>
        <v>1035</v>
      </c>
      <c r="J11" s="24">
        <f>E11*27*5</f>
        <v>1485</v>
      </c>
      <c r="K11" s="25">
        <f t="shared" si="2"/>
        <v>-450</v>
      </c>
    </row>
    <row r="12" spans="1:11" ht="26.25" customHeight="1" thickBot="1" x14ac:dyDescent="0.3">
      <c r="A12" s="36" t="s">
        <v>77</v>
      </c>
      <c r="B12" s="36" t="s">
        <v>1</v>
      </c>
      <c r="C12" s="28">
        <f t="shared" si="0"/>
        <v>47</v>
      </c>
      <c r="D12" s="29">
        <v>36</v>
      </c>
      <c r="E12" s="30">
        <v>11</v>
      </c>
      <c r="F12" s="37">
        <v>1</v>
      </c>
      <c r="G12" s="37">
        <v>1</v>
      </c>
      <c r="H12" s="32">
        <f t="shared" si="1"/>
        <v>0.76595744680851063</v>
      </c>
      <c r="I12" s="33">
        <f>D12*49*5</f>
        <v>8820</v>
      </c>
      <c r="J12" s="34">
        <f>E12*127*5</f>
        <v>6985</v>
      </c>
      <c r="K12" s="35">
        <f t="shared" si="2"/>
        <v>1835</v>
      </c>
    </row>
    <row r="13" spans="1:11" ht="26.25" customHeight="1" thickBot="1" x14ac:dyDescent="0.3">
      <c r="A13" s="28" t="s">
        <v>170</v>
      </c>
      <c r="B13" s="28" t="s">
        <v>1</v>
      </c>
      <c r="C13" s="28">
        <f t="shared" si="0"/>
        <v>32</v>
      </c>
      <c r="D13" s="29">
        <v>25</v>
      </c>
      <c r="E13" s="30">
        <v>7</v>
      </c>
      <c r="F13" s="40">
        <v>3</v>
      </c>
      <c r="G13" s="31">
        <v>1</v>
      </c>
      <c r="H13" s="32">
        <f t="shared" si="1"/>
        <v>0.78125</v>
      </c>
      <c r="I13" s="33">
        <f>D13*49*5</f>
        <v>6125</v>
      </c>
      <c r="J13" s="34">
        <f>E13*127*5</f>
        <v>4445</v>
      </c>
      <c r="K13" s="35">
        <f t="shared" si="2"/>
        <v>1680</v>
      </c>
    </row>
    <row r="14" spans="1:11" ht="26.25" customHeight="1" thickBot="1" x14ac:dyDescent="0.3">
      <c r="A14" s="28" t="s">
        <v>29</v>
      </c>
      <c r="B14" s="28" t="s">
        <v>1</v>
      </c>
      <c r="C14" s="28">
        <f t="shared" si="0"/>
        <v>46</v>
      </c>
      <c r="D14" s="29">
        <v>39</v>
      </c>
      <c r="E14" s="30">
        <v>7</v>
      </c>
      <c r="F14" s="31">
        <v>2</v>
      </c>
      <c r="G14" s="31">
        <v>2</v>
      </c>
      <c r="H14" s="32">
        <f t="shared" si="1"/>
        <v>0.84782608695652173</v>
      </c>
      <c r="I14" s="33">
        <f>D14*10*9</f>
        <v>3510</v>
      </c>
      <c r="J14" s="34">
        <f>E14*10*27</f>
        <v>1890</v>
      </c>
      <c r="K14" s="35">
        <f t="shared" si="2"/>
        <v>1620</v>
      </c>
    </row>
    <row r="15" spans="1:11" ht="26.25" customHeight="1" thickBot="1" x14ac:dyDescent="0.3">
      <c r="A15" s="28" t="s">
        <v>0</v>
      </c>
      <c r="B15" s="28" t="s">
        <v>1</v>
      </c>
      <c r="C15" s="28">
        <f t="shared" si="0"/>
        <v>128</v>
      </c>
      <c r="D15" s="29">
        <v>96</v>
      </c>
      <c r="E15" s="30">
        <v>32</v>
      </c>
      <c r="F15" s="31">
        <v>2</v>
      </c>
      <c r="G15" s="40">
        <v>3</v>
      </c>
      <c r="H15" s="32">
        <f t="shared" si="1"/>
        <v>0.75</v>
      </c>
      <c r="I15" s="33">
        <f>D15*5*29</f>
        <v>13920</v>
      </c>
      <c r="J15" s="34">
        <f>E15*5*77</f>
        <v>12320</v>
      </c>
      <c r="K15" s="35">
        <f t="shared" si="2"/>
        <v>1600</v>
      </c>
    </row>
    <row r="16" spans="1:11" ht="26.25" customHeight="1" thickBot="1" x14ac:dyDescent="0.3">
      <c r="A16" s="36" t="s">
        <v>167</v>
      </c>
      <c r="B16" s="36" t="s">
        <v>1</v>
      </c>
      <c r="C16" s="28">
        <f t="shared" si="0"/>
        <v>51</v>
      </c>
      <c r="D16" s="29">
        <v>40</v>
      </c>
      <c r="E16" s="30">
        <v>11</v>
      </c>
      <c r="F16" s="31">
        <v>1</v>
      </c>
      <c r="G16" s="38">
        <v>2</v>
      </c>
      <c r="H16" s="32">
        <f t="shared" si="1"/>
        <v>0.78431372549019607</v>
      </c>
      <c r="I16" s="33">
        <f>D16*5*29</f>
        <v>5800</v>
      </c>
      <c r="J16" s="34">
        <f>E16*5*77</f>
        <v>4235</v>
      </c>
      <c r="K16" s="35">
        <f t="shared" si="2"/>
        <v>1565</v>
      </c>
    </row>
    <row r="17" spans="1:11" customFormat="1" ht="15.75" hidden="1" thickBot="1" x14ac:dyDescent="0.3">
      <c r="A17" s="6" t="s">
        <v>16</v>
      </c>
      <c r="B17" s="6" t="s">
        <v>1</v>
      </c>
      <c r="C17" s="1">
        <f t="shared" si="0"/>
        <v>43</v>
      </c>
      <c r="D17" s="2">
        <v>32</v>
      </c>
      <c r="E17" s="3">
        <v>11</v>
      </c>
      <c r="F17" s="7">
        <v>1</v>
      </c>
      <c r="G17" s="7">
        <v>1</v>
      </c>
      <c r="H17" s="22">
        <f t="shared" si="1"/>
        <v>0.7441860465116279</v>
      </c>
      <c r="I17" s="23">
        <f>D17*9*5</f>
        <v>1440</v>
      </c>
      <c r="J17" s="24">
        <f>E17*27*5</f>
        <v>1485</v>
      </c>
      <c r="K17" s="25">
        <f t="shared" si="2"/>
        <v>-45</v>
      </c>
    </row>
    <row r="18" spans="1:11" ht="26.25" customHeight="1" thickBot="1" x14ac:dyDescent="0.3">
      <c r="A18" s="28" t="s">
        <v>80</v>
      </c>
      <c r="B18" s="28" t="s">
        <v>1</v>
      </c>
      <c r="C18" s="28">
        <f t="shared" si="0"/>
        <v>126</v>
      </c>
      <c r="D18" s="29">
        <v>103</v>
      </c>
      <c r="E18" s="30">
        <v>23</v>
      </c>
      <c r="F18" s="41">
        <v>4</v>
      </c>
      <c r="G18" s="31">
        <v>2</v>
      </c>
      <c r="H18" s="32">
        <f t="shared" si="1"/>
        <v>0.81746031746031744</v>
      </c>
      <c r="I18" s="33">
        <f>D18*9*5</f>
        <v>4635</v>
      </c>
      <c r="J18" s="34">
        <f>E18*27*5</f>
        <v>3105</v>
      </c>
      <c r="K18" s="35">
        <f t="shared" si="2"/>
        <v>1530</v>
      </c>
    </row>
    <row r="19" spans="1:11" customFormat="1" ht="15.75" hidden="1" thickBot="1" x14ac:dyDescent="0.3">
      <c r="A19" s="6" t="s">
        <v>18</v>
      </c>
      <c r="B19" s="6" t="s">
        <v>1</v>
      </c>
      <c r="C19" s="1">
        <f t="shared" si="0"/>
        <v>22</v>
      </c>
      <c r="D19" s="2">
        <v>15</v>
      </c>
      <c r="E19" s="3">
        <v>7</v>
      </c>
      <c r="F19" s="5">
        <v>3</v>
      </c>
      <c r="G19" s="7">
        <v>1</v>
      </c>
      <c r="H19" s="22">
        <f t="shared" si="1"/>
        <v>0.68181818181818177</v>
      </c>
      <c r="I19" s="23">
        <f>D19*5*13</f>
        <v>975</v>
      </c>
      <c r="J19" s="24">
        <f>E19*5*36</f>
        <v>1260</v>
      </c>
      <c r="K19" s="25">
        <f t="shared" si="2"/>
        <v>-285</v>
      </c>
    </row>
    <row r="20" spans="1:11" ht="26.25" customHeight="1" thickBot="1" x14ac:dyDescent="0.3">
      <c r="A20" s="36" t="s">
        <v>89</v>
      </c>
      <c r="B20" s="36" t="s">
        <v>1</v>
      </c>
      <c r="C20" s="28">
        <f t="shared" si="0"/>
        <v>65</v>
      </c>
      <c r="D20" s="29">
        <v>54</v>
      </c>
      <c r="E20" s="30">
        <v>11</v>
      </c>
      <c r="F20" s="42">
        <v>3</v>
      </c>
      <c r="G20" s="31">
        <v>2</v>
      </c>
      <c r="H20" s="32">
        <f t="shared" si="1"/>
        <v>0.83076923076923082</v>
      </c>
      <c r="I20" s="33">
        <f>D20*5*13</f>
        <v>3510</v>
      </c>
      <c r="J20" s="34">
        <f>E20*5*36</f>
        <v>1980</v>
      </c>
      <c r="K20" s="35">
        <f t="shared" si="2"/>
        <v>1530</v>
      </c>
    </row>
    <row r="21" spans="1:11" customFormat="1" ht="15.75" hidden="1" thickBot="1" x14ac:dyDescent="0.3">
      <c r="A21" s="6" t="s">
        <v>20</v>
      </c>
      <c r="B21" s="6" t="s">
        <v>1</v>
      </c>
      <c r="C21" s="1">
        <f t="shared" si="0"/>
        <v>11</v>
      </c>
      <c r="D21" s="2">
        <v>7</v>
      </c>
      <c r="E21" s="3">
        <v>4</v>
      </c>
      <c r="F21" s="5">
        <v>3</v>
      </c>
      <c r="G21" s="7">
        <v>1</v>
      </c>
      <c r="H21" s="22">
        <f t="shared" si="1"/>
        <v>0.63636363636363635</v>
      </c>
      <c r="I21" s="23">
        <f>D21*19*5</f>
        <v>665</v>
      </c>
      <c r="J21" s="24">
        <f>E21*52*5</f>
        <v>1040</v>
      </c>
      <c r="K21" s="25">
        <f t="shared" si="2"/>
        <v>-375</v>
      </c>
    </row>
    <row r="22" spans="1:11" customFormat="1" ht="15.75" hidden="1" thickBot="1" x14ac:dyDescent="0.3">
      <c r="A22" s="1" t="s">
        <v>21</v>
      </c>
      <c r="B22" s="1" t="s">
        <v>1</v>
      </c>
      <c r="C22" s="1">
        <f t="shared" si="0"/>
        <v>18</v>
      </c>
      <c r="D22" s="2">
        <v>13</v>
      </c>
      <c r="E22" s="3">
        <v>5</v>
      </c>
      <c r="F22" s="5">
        <v>3</v>
      </c>
      <c r="G22" s="7">
        <v>1</v>
      </c>
      <c r="H22" s="22">
        <f t="shared" si="1"/>
        <v>0.72222222222222221</v>
      </c>
      <c r="I22" s="23">
        <f>D22*12.5*9</f>
        <v>1462.5</v>
      </c>
      <c r="J22" s="24">
        <f>E22*12.5*27</f>
        <v>1687.5</v>
      </c>
      <c r="K22" s="25">
        <f t="shared" si="2"/>
        <v>-225</v>
      </c>
    </row>
    <row r="23" spans="1:11" customFormat="1" ht="15.75" hidden="1" thickBot="1" x14ac:dyDescent="0.3">
      <c r="A23" s="6" t="s">
        <v>22</v>
      </c>
      <c r="B23" s="6" t="s">
        <v>1</v>
      </c>
      <c r="C23" s="1">
        <f t="shared" si="0"/>
        <v>13</v>
      </c>
      <c r="D23" s="2">
        <v>8</v>
      </c>
      <c r="E23" s="3">
        <v>5</v>
      </c>
      <c r="F23" s="5">
        <v>3</v>
      </c>
      <c r="G23" s="4">
        <v>2</v>
      </c>
      <c r="H23" s="22">
        <f t="shared" si="1"/>
        <v>0.61538461538461542</v>
      </c>
      <c r="I23" s="23">
        <f>D23*12.5*9</f>
        <v>900</v>
      </c>
      <c r="J23" s="24">
        <f>E23*12.5*27</f>
        <v>1687.5</v>
      </c>
      <c r="K23" s="25">
        <f t="shared" si="2"/>
        <v>-787.5</v>
      </c>
    </row>
    <row r="24" spans="1:11" ht="26.25" customHeight="1" thickBot="1" x14ac:dyDescent="0.3">
      <c r="A24" s="28" t="s">
        <v>162</v>
      </c>
      <c r="B24" s="28" t="s">
        <v>1</v>
      </c>
      <c r="C24" s="28">
        <f t="shared" si="0"/>
        <v>21</v>
      </c>
      <c r="D24" s="29">
        <v>20</v>
      </c>
      <c r="E24" s="30">
        <v>1</v>
      </c>
      <c r="F24" s="37">
        <v>1</v>
      </c>
      <c r="G24" s="37">
        <v>1</v>
      </c>
      <c r="H24" s="32">
        <f t="shared" si="1"/>
        <v>0.95238095238095233</v>
      </c>
      <c r="I24" s="33">
        <f>D24*10*9</f>
        <v>1800</v>
      </c>
      <c r="J24" s="34">
        <f>E24*10*27</f>
        <v>270</v>
      </c>
      <c r="K24" s="35">
        <f t="shared" si="2"/>
        <v>1530</v>
      </c>
    </row>
    <row r="25" spans="1:11" ht="26.25" customHeight="1" thickBot="1" x14ac:dyDescent="0.3">
      <c r="A25" s="36" t="s">
        <v>6</v>
      </c>
      <c r="B25" s="36" t="s">
        <v>1</v>
      </c>
      <c r="C25" s="28">
        <f t="shared" si="0"/>
        <v>17</v>
      </c>
      <c r="D25" s="29">
        <v>14</v>
      </c>
      <c r="E25" s="30">
        <v>3</v>
      </c>
      <c r="F25" s="40">
        <v>3</v>
      </c>
      <c r="G25" s="39">
        <v>0</v>
      </c>
      <c r="H25" s="32">
        <f t="shared" si="1"/>
        <v>0.82352941176470584</v>
      </c>
      <c r="I25" s="33">
        <f>D25*49*5</f>
        <v>3430</v>
      </c>
      <c r="J25" s="34">
        <f>E25*127*5</f>
        <v>1905</v>
      </c>
      <c r="K25" s="35">
        <f t="shared" si="2"/>
        <v>1525</v>
      </c>
    </row>
    <row r="26" spans="1:11" customFormat="1" ht="15.75" hidden="1" thickBot="1" x14ac:dyDescent="0.3">
      <c r="A26" s="1" t="s">
        <v>25</v>
      </c>
      <c r="B26" s="1" t="s">
        <v>1</v>
      </c>
      <c r="C26" s="1">
        <f t="shared" si="0"/>
        <v>21</v>
      </c>
      <c r="D26" s="2">
        <v>13</v>
      </c>
      <c r="E26" s="3">
        <v>8</v>
      </c>
      <c r="F26" s="4">
        <v>2</v>
      </c>
      <c r="G26" s="7">
        <v>1</v>
      </c>
      <c r="H26" s="22">
        <f t="shared" si="1"/>
        <v>0.61904761904761907</v>
      </c>
      <c r="I26" s="23">
        <f>D26*10*9</f>
        <v>1170</v>
      </c>
      <c r="J26" s="24">
        <f>E26*10*27</f>
        <v>2160</v>
      </c>
      <c r="K26" s="25">
        <f t="shared" si="2"/>
        <v>-990</v>
      </c>
    </row>
    <row r="27" spans="1:11" customFormat="1" ht="15.75" hidden="1" thickBot="1" x14ac:dyDescent="0.3">
      <c r="A27" s="6" t="s">
        <v>26</v>
      </c>
      <c r="B27" s="6" t="s">
        <v>1</v>
      </c>
      <c r="C27" s="1">
        <f t="shared" si="0"/>
        <v>11</v>
      </c>
      <c r="D27" s="2">
        <v>7</v>
      </c>
      <c r="E27" s="3">
        <v>4</v>
      </c>
      <c r="F27" s="4">
        <v>2</v>
      </c>
      <c r="G27" s="8">
        <v>0</v>
      </c>
      <c r="H27" s="22">
        <f t="shared" si="1"/>
        <v>0.63636363636363635</v>
      </c>
      <c r="I27" s="23">
        <f>D27*10*9</f>
        <v>630</v>
      </c>
      <c r="J27" s="24">
        <f>E27*10*27</f>
        <v>1080</v>
      </c>
      <c r="K27" s="25">
        <f t="shared" si="2"/>
        <v>-450</v>
      </c>
    </row>
    <row r="28" spans="1:11" customFormat="1" ht="15.75" hidden="1" thickBot="1" x14ac:dyDescent="0.3">
      <c r="A28" s="1" t="s">
        <v>27</v>
      </c>
      <c r="B28" s="1" t="s">
        <v>1</v>
      </c>
      <c r="C28" s="1">
        <f t="shared" si="0"/>
        <v>26</v>
      </c>
      <c r="D28" s="2">
        <v>18</v>
      </c>
      <c r="E28" s="3">
        <v>8</v>
      </c>
      <c r="F28" s="4">
        <v>2</v>
      </c>
      <c r="G28" s="4">
        <v>2</v>
      </c>
      <c r="H28" s="22">
        <f t="shared" si="1"/>
        <v>0.69230769230769229</v>
      </c>
      <c r="I28" s="23">
        <f>D28*13*10</f>
        <v>2340</v>
      </c>
      <c r="J28" s="24">
        <f>E28*36*10</f>
        <v>2880</v>
      </c>
      <c r="K28" s="25">
        <f t="shared" si="2"/>
        <v>-540</v>
      </c>
    </row>
    <row r="29" spans="1:11" ht="26.25" customHeight="1" thickBot="1" x14ac:dyDescent="0.3">
      <c r="A29" s="36" t="s">
        <v>47</v>
      </c>
      <c r="B29" s="36" t="s">
        <v>1</v>
      </c>
      <c r="C29" s="28">
        <f t="shared" si="0"/>
        <v>12</v>
      </c>
      <c r="D29" s="29">
        <v>10</v>
      </c>
      <c r="E29" s="30">
        <v>2</v>
      </c>
      <c r="F29" s="40">
        <v>2</v>
      </c>
      <c r="G29" s="31">
        <v>1</v>
      </c>
      <c r="H29" s="32">
        <f t="shared" si="1"/>
        <v>0.83333333333333337</v>
      </c>
      <c r="I29" s="33">
        <f>D29*59*5</f>
        <v>2950</v>
      </c>
      <c r="J29" s="34">
        <f>E29*152*5</f>
        <v>1520</v>
      </c>
      <c r="K29" s="35">
        <f t="shared" si="2"/>
        <v>1430</v>
      </c>
    </row>
    <row r="30" spans="1:11" ht="26.25" customHeight="1" thickBot="1" x14ac:dyDescent="0.3">
      <c r="A30" s="36" t="s">
        <v>45</v>
      </c>
      <c r="B30" s="36" t="s">
        <v>1</v>
      </c>
      <c r="C30" s="28">
        <f t="shared" si="0"/>
        <v>13</v>
      </c>
      <c r="D30" s="29">
        <v>11</v>
      </c>
      <c r="E30" s="30">
        <v>2</v>
      </c>
      <c r="F30" s="31">
        <v>1</v>
      </c>
      <c r="G30" s="31">
        <v>1</v>
      </c>
      <c r="H30" s="32">
        <f t="shared" si="1"/>
        <v>0.84615384615384615</v>
      </c>
      <c r="I30" s="33">
        <f>D30*49*5</f>
        <v>2695</v>
      </c>
      <c r="J30" s="34">
        <f>E30*127*5</f>
        <v>1270</v>
      </c>
      <c r="K30" s="35">
        <f t="shared" si="2"/>
        <v>1425</v>
      </c>
    </row>
    <row r="31" spans="1:11" ht="26.25" customHeight="1" thickBot="1" x14ac:dyDescent="0.3">
      <c r="A31" s="28" t="s">
        <v>254</v>
      </c>
      <c r="B31" s="28" t="s">
        <v>1</v>
      </c>
      <c r="C31" s="28">
        <f t="shared" si="0"/>
        <v>18</v>
      </c>
      <c r="D31" s="29">
        <v>16</v>
      </c>
      <c r="E31" s="30">
        <v>2</v>
      </c>
      <c r="F31" s="37">
        <v>1</v>
      </c>
      <c r="G31" s="37">
        <v>1</v>
      </c>
      <c r="H31" s="32">
        <f t="shared" si="1"/>
        <v>0.88888888888888884</v>
      </c>
      <c r="I31" s="33">
        <f>D31*13*10</f>
        <v>2080</v>
      </c>
      <c r="J31" s="34">
        <f>E31*36*10</f>
        <v>720</v>
      </c>
      <c r="K31" s="35">
        <f t="shared" si="2"/>
        <v>1360</v>
      </c>
    </row>
    <row r="32" spans="1:11" ht="26.25" customHeight="1" thickBot="1" x14ac:dyDescent="0.3">
      <c r="A32" s="36" t="s">
        <v>195</v>
      </c>
      <c r="B32" s="36" t="s">
        <v>1</v>
      </c>
      <c r="C32" s="28">
        <f t="shared" si="0"/>
        <v>27</v>
      </c>
      <c r="D32" s="29">
        <v>24</v>
      </c>
      <c r="E32" s="30">
        <v>3</v>
      </c>
      <c r="F32" s="40">
        <v>3</v>
      </c>
      <c r="G32" s="31">
        <v>1</v>
      </c>
      <c r="H32" s="32">
        <f t="shared" si="1"/>
        <v>0.88888888888888884</v>
      </c>
      <c r="I32" s="33">
        <f>D32*10*9</f>
        <v>2160</v>
      </c>
      <c r="J32" s="34">
        <f>E32*10*27</f>
        <v>810</v>
      </c>
      <c r="K32" s="35">
        <f t="shared" si="2"/>
        <v>1350</v>
      </c>
    </row>
    <row r="33" spans="1:11" ht="26.25" customHeight="1" thickBot="1" x14ac:dyDescent="0.3">
      <c r="A33" s="36" t="s">
        <v>203</v>
      </c>
      <c r="B33" s="36" t="s">
        <v>1</v>
      </c>
      <c r="C33" s="28">
        <f t="shared" si="0"/>
        <v>26</v>
      </c>
      <c r="D33" s="29">
        <v>20</v>
      </c>
      <c r="E33" s="30">
        <v>6</v>
      </c>
      <c r="F33" s="37">
        <v>1</v>
      </c>
      <c r="G33" s="37">
        <v>1</v>
      </c>
      <c r="H33" s="32">
        <f t="shared" si="1"/>
        <v>0.76923076923076927</v>
      </c>
      <c r="I33" s="33">
        <f>D33*59*5</f>
        <v>5900</v>
      </c>
      <c r="J33" s="34">
        <f>E33*152*5</f>
        <v>4560</v>
      </c>
      <c r="K33" s="35">
        <f t="shared" si="2"/>
        <v>1340</v>
      </c>
    </row>
    <row r="34" spans="1:11" ht="26.25" customHeight="1" thickBot="1" x14ac:dyDescent="0.3">
      <c r="A34" s="43" t="s">
        <v>71</v>
      </c>
      <c r="B34" s="43" t="s">
        <v>1</v>
      </c>
      <c r="C34" s="28">
        <f t="shared" si="0"/>
        <v>14</v>
      </c>
      <c r="D34" s="44">
        <v>13</v>
      </c>
      <c r="E34" s="45">
        <v>1</v>
      </c>
      <c r="F34" s="46">
        <v>1</v>
      </c>
      <c r="G34" s="47">
        <v>0</v>
      </c>
      <c r="H34" s="32">
        <f t="shared" ref="H34:H65" si="3">D34/C34</f>
        <v>0.9285714285714286</v>
      </c>
      <c r="I34" s="33">
        <f>D34*13*10</f>
        <v>1690</v>
      </c>
      <c r="J34" s="34">
        <f>E34*36*10</f>
        <v>360</v>
      </c>
      <c r="K34" s="35">
        <f t="shared" si="2"/>
        <v>1330</v>
      </c>
    </row>
    <row r="35" spans="1:11" ht="26.25" customHeight="1" thickBot="1" x14ac:dyDescent="0.3">
      <c r="A35" s="36" t="s">
        <v>32</v>
      </c>
      <c r="B35" s="36" t="s">
        <v>1</v>
      </c>
      <c r="C35" s="28">
        <f t="shared" si="0"/>
        <v>10</v>
      </c>
      <c r="D35" s="29">
        <v>10</v>
      </c>
      <c r="E35" s="30">
        <v>0</v>
      </c>
      <c r="F35" s="39">
        <v>0</v>
      </c>
      <c r="G35" s="39">
        <v>0</v>
      </c>
      <c r="H35" s="32">
        <f t="shared" si="3"/>
        <v>1</v>
      </c>
      <c r="I35" s="33">
        <f>D35*13*10</f>
        <v>1300</v>
      </c>
      <c r="J35" s="34">
        <f>E35*36*10</f>
        <v>0</v>
      </c>
      <c r="K35" s="35">
        <f t="shared" si="2"/>
        <v>1300</v>
      </c>
    </row>
    <row r="36" spans="1:11" customFormat="1" ht="15.75" hidden="1" thickBot="1" x14ac:dyDescent="0.3">
      <c r="A36" s="1" t="s">
        <v>42</v>
      </c>
      <c r="B36" s="1" t="s">
        <v>1</v>
      </c>
      <c r="C36" s="1">
        <f t="shared" si="0"/>
        <v>19</v>
      </c>
      <c r="D36" s="2">
        <v>14</v>
      </c>
      <c r="E36" s="3">
        <v>5</v>
      </c>
      <c r="F36" s="4">
        <v>1</v>
      </c>
      <c r="G36" s="4">
        <v>1</v>
      </c>
      <c r="H36" s="22">
        <f t="shared" si="3"/>
        <v>0.73684210526315785</v>
      </c>
      <c r="I36" s="23">
        <f>D36*39*5</f>
        <v>2730</v>
      </c>
      <c r="J36" s="24">
        <f>E36*102*5</f>
        <v>2550</v>
      </c>
      <c r="K36" s="25">
        <f t="shared" si="2"/>
        <v>180</v>
      </c>
    </row>
    <row r="37" spans="1:11" customFormat="1" ht="15.75" hidden="1" thickBot="1" x14ac:dyDescent="0.3">
      <c r="A37" s="6" t="s">
        <v>43</v>
      </c>
      <c r="B37" s="6" t="s">
        <v>1</v>
      </c>
      <c r="C37" s="1">
        <f t="shared" si="0"/>
        <v>26</v>
      </c>
      <c r="D37" s="2">
        <v>18</v>
      </c>
      <c r="E37" s="3">
        <v>8</v>
      </c>
      <c r="F37" s="5">
        <v>2</v>
      </c>
      <c r="G37" s="4">
        <v>1</v>
      </c>
      <c r="H37" s="22">
        <f t="shared" si="3"/>
        <v>0.69230769230769229</v>
      </c>
      <c r="I37" s="23">
        <f>D37*39*5</f>
        <v>3510</v>
      </c>
      <c r="J37" s="24">
        <f>E37*102*5</f>
        <v>4080</v>
      </c>
      <c r="K37" s="25">
        <f t="shared" si="2"/>
        <v>-570</v>
      </c>
    </row>
    <row r="38" spans="1:11" customFormat="1" ht="15.75" hidden="1" thickBot="1" x14ac:dyDescent="0.3">
      <c r="A38" s="1" t="s">
        <v>44</v>
      </c>
      <c r="B38" s="1" t="s">
        <v>1</v>
      </c>
      <c r="C38" s="1">
        <f t="shared" si="0"/>
        <v>15</v>
      </c>
      <c r="D38" s="2">
        <v>11</v>
      </c>
      <c r="E38" s="3">
        <v>4</v>
      </c>
      <c r="F38" s="4">
        <v>1</v>
      </c>
      <c r="G38" s="4">
        <v>1</v>
      </c>
      <c r="H38" s="22">
        <f t="shared" si="3"/>
        <v>0.73333333333333328</v>
      </c>
      <c r="I38" s="23">
        <f>D38*49*5</f>
        <v>2695</v>
      </c>
      <c r="J38" s="24">
        <f>E38*127*5</f>
        <v>2540</v>
      </c>
      <c r="K38" s="25">
        <f t="shared" si="2"/>
        <v>155</v>
      </c>
    </row>
    <row r="39" spans="1:11" ht="26.25" customHeight="1" thickBot="1" x14ac:dyDescent="0.3">
      <c r="A39" s="28" t="s">
        <v>88</v>
      </c>
      <c r="B39" s="28" t="s">
        <v>1</v>
      </c>
      <c r="C39" s="28">
        <f t="shared" si="0"/>
        <v>87</v>
      </c>
      <c r="D39" s="29">
        <v>69</v>
      </c>
      <c r="E39" s="30">
        <v>18</v>
      </c>
      <c r="F39" s="42">
        <v>3</v>
      </c>
      <c r="G39" s="31">
        <v>2</v>
      </c>
      <c r="H39" s="32">
        <f t="shared" si="3"/>
        <v>0.7931034482758621</v>
      </c>
      <c r="I39" s="33">
        <f>D39*5*13</f>
        <v>4485</v>
      </c>
      <c r="J39" s="34">
        <f>E39*5*36</f>
        <v>3240</v>
      </c>
      <c r="K39" s="35">
        <f t="shared" si="2"/>
        <v>1245</v>
      </c>
    </row>
    <row r="40" spans="1:11" ht="26.25" customHeight="1" thickBot="1" x14ac:dyDescent="0.3">
      <c r="A40" s="28" t="s">
        <v>31</v>
      </c>
      <c r="B40" s="28" t="s">
        <v>1</v>
      </c>
      <c r="C40" s="28">
        <f t="shared" si="0"/>
        <v>24</v>
      </c>
      <c r="D40" s="29">
        <v>20</v>
      </c>
      <c r="E40" s="30">
        <v>4</v>
      </c>
      <c r="F40" s="31">
        <v>2</v>
      </c>
      <c r="G40" s="37">
        <v>1</v>
      </c>
      <c r="H40" s="32">
        <f t="shared" si="3"/>
        <v>0.83333333333333337</v>
      </c>
      <c r="I40" s="33">
        <f>D40*13*10</f>
        <v>2600</v>
      </c>
      <c r="J40" s="34">
        <f>E40*36*10</f>
        <v>1440</v>
      </c>
      <c r="K40" s="35">
        <f t="shared" si="2"/>
        <v>1160</v>
      </c>
    </row>
    <row r="41" spans="1:11" ht="26.25" customHeight="1" thickBot="1" x14ac:dyDescent="0.3">
      <c r="A41" s="36" t="s">
        <v>139</v>
      </c>
      <c r="B41" s="36" t="s">
        <v>1</v>
      </c>
      <c r="C41" s="28">
        <f t="shared" si="0"/>
        <v>8</v>
      </c>
      <c r="D41" s="29">
        <v>7</v>
      </c>
      <c r="E41" s="30">
        <v>1</v>
      </c>
      <c r="F41" s="37">
        <v>1</v>
      </c>
      <c r="G41" s="39">
        <v>0</v>
      </c>
      <c r="H41" s="32">
        <f t="shared" si="3"/>
        <v>0.875</v>
      </c>
      <c r="I41" s="33">
        <f>D41*49*5</f>
        <v>1715</v>
      </c>
      <c r="J41" s="34">
        <f>E41*127*5</f>
        <v>635</v>
      </c>
      <c r="K41" s="35">
        <f t="shared" si="2"/>
        <v>1080</v>
      </c>
    </row>
    <row r="42" spans="1:11" ht="26.25" customHeight="1" thickBot="1" x14ac:dyDescent="0.3">
      <c r="A42" s="36" t="s">
        <v>225</v>
      </c>
      <c r="B42" s="36" t="s">
        <v>1</v>
      </c>
      <c r="C42" s="28">
        <f t="shared" si="0"/>
        <v>52</v>
      </c>
      <c r="D42" s="29">
        <v>42</v>
      </c>
      <c r="E42" s="30">
        <v>10</v>
      </c>
      <c r="F42" s="31">
        <v>2</v>
      </c>
      <c r="G42" s="31">
        <v>2</v>
      </c>
      <c r="H42" s="32">
        <f t="shared" si="3"/>
        <v>0.80769230769230771</v>
      </c>
      <c r="I42" s="33">
        <f>D42*10*9</f>
        <v>3780</v>
      </c>
      <c r="J42" s="34">
        <f>E42*10*27</f>
        <v>2700</v>
      </c>
      <c r="K42" s="35">
        <f t="shared" si="2"/>
        <v>1080</v>
      </c>
    </row>
    <row r="43" spans="1:11" ht="26.25" customHeight="1" thickBot="1" x14ac:dyDescent="0.3">
      <c r="A43" s="36" t="s">
        <v>81</v>
      </c>
      <c r="B43" s="36" t="s">
        <v>1</v>
      </c>
      <c r="C43" s="28">
        <f t="shared" si="0"/>
        <v>99</v>
      </c>
      <c r="D43" s="29">
        <v>80</v>
      </c>
      <c r="E43" s="30">
        <v>19</v>
      </c>
      <c r="F43" s="41">
        <v>4</v>
      </c>
      <c r="G43" s="31">
        <v>2</v>
      </c>
      <c r="H43" s="32">
        <f t="shared" si="3"/>
        <v>0.80808080808080807</v>
      </c>
      <c r="I43" s="33">
        <f>D43*9*5</f>
        <v>3600</v>
      </c>
      <c r="J43" s="34">
        <f>E43*27*5</f>
        <v>2565</v>
      </c>
      <c r="K43" s="35">
        <f t="shared" si="2"/>
        <v>1035</v>
      </c>
    </row>
    <row r="44" spans="1:11" customFormat="1" ht="15.75" hidden="1" thickBot="1" x14ac:dyDescent="0.3">
      <c r="A44" s="1" t="s">
        <v>50</v>
      </c>
      <c r="B44" s="1" t="s">
        <v>1</v>
      </c>
      <c r="C44" s="1">
        <f t="shared" si="0"/>
        <v>20</v>
      </c>
      <c r="D44" s="2">
        <v>13</v>
      </c>
      <c r="E44" s="3">
        <v>7</v>
      </c>
      <c r="F44" s="5">
        <v>2</v>
      </c>
      <c r="G44" s="4">
        <v>1</v>
      </c>
      <c r="H44" s="22">
        <f t="shared" si="3"/>
        <v>0.65</v>
      </c>
      <c r="I44" s="23">
        <f>D44*5*13</f>
        <v>845</v>
      </c>
      <c r="J44" s="24">
        <f>E44*5*36</f>
        <v>1260</v>
      </c>
      <c r="K44" s="25">
        <f t="shared" si="2"/>
        <v>-415</v>
      </c>
    </row>
    <row r="45" spans="1:11" customFormat="1" ht="15.75" hidden="1" thickBot="1" x14ac:dyDescent="0.3">
      <c r="A45" s="6" t="s">
        <v>51</v>
      </c>
      <c r="B45" s="6" t="s">
        <v>1</v>
      </c>
      <c r="C45" s="1">
        <f t="shared" si="0"/>
        <v>21</v>
      </c>
      <c r="D45" s="2">
        <v>13</v>
      </c>
      <c r="E45" s="3">
        <v>8</v>
      </c>
      <c r="F45" s="5">
        <v>2</v>
      </c>
      <c r="G45" s="5">
        <v>2</v>
      </c>
      <c r="H45" s="22">
        <f t="shared" si="3"/>
        <v>0.61904761904761907</v>
      </c>
      <c r="I45" s="23">
        <f>D45*5*13</f>
        <v>845</v>
      </c>
      <c r="J45" s="24">
        <f>E45*5*36</f>
        <v>1440</v>
      </c>
      <c r="K45" s="25">
        <f t="shared" si="2"/>
        <v>-595</v>
      </c>
    </row>
    <row r="46" spans="1:11" customFormat="1" ht="15.75" hidden="1" thickBot="1" x14ac:dyDescent="0.3">
      <c r="A46" s="1" t="s">
        <v>52</v>
      </c>
      <c r="B46" s="1" t="s">
        <v>1</v>
      </c>
      <c r="C46" s="1">
        <f t="shared" si="0"/>
        <v>10</v>
      </c>
      <c r="D46" s="2">
        <v>7</v>
      </c>
      <c r="E46" s="3">
        <v>3</v>
      </c>
      <c r="F46" s="4">
        <v>1</v>
      </c>
      <c r="G46" s="4">
        <v>1</v>
      </c>
      <c r="H46" s="22">
        <f t="shared" si="3"/>
        <v>0.7</v>
      </c>
      <c r="I46" s="23">
        <f>D46*19*5</f>
        <v>665</v>
      </c>
      <c r="J46" s="24">
        <f>E46*52*5</f>
        <v>780</v>
      </c>
      <c r="K46" s="25">
        <f t="shared" si="2"/>
        <v>-115</v>
      </c>
    </row>
    <row r="47" spans="1:11" customFormat="1" ht="15.75" hidden="1" thickBot="1" x14ac:dyDescent="0.3">
      <c r="A47" s="6" t="s">
        <v>53</v>
      </c>
      <c r="B47" s="6" t="s">
        <v>1</v>
      </c>
      <c r="C47" s="1">
        <f t="shared" si="0"/>
        <v>6</v>
      </c>
      <c r="D47" s="2">
        <v>4</v>
      </c>
      <c r="E47" s="3">
        <v>2</v>
      </c>
      <c r="F47" s="5">
        <v>2</v>
      </c>
      <c r="G47" s="4">
        <v>1</v>
      </c>
      <c r="H47" s="22">
        <f t="shared" si="3"/>
        <v>0.66666666666666663</v>
      </c>
      <c r="I47" s="23">
        <f>D47*19*5</f>
        <v>380</v>
      </c>
      <c r="J47" s="24">
        <f>E47*52*5</f>
        <v>520</v>
      </c>
      <c r="K47" s="25">
        <f t="shared" si="2"/>
        <v>-140</v>
      </c>
    </row>
    <row r="48" spans="1:11" ht="26.25" customHeight="1" thickBot="1" x14ac:dyDescent="0.3">
      <c r="A48" s="36" t="s">
        <v>157</v>
      </c>
      <c r="B48" s="36" t="s">
        <v>1</v>
      </c>
      <c r="C48" s="28">
        <f t="shared" si="0"/>
        <v>10</v>
      </c>
      <c r="D48" s="29">
        <v>9</v>
      </c>
      <c r="E48" s="30">
        <v>1</v>
      </c>
      <c r="F48" s="37">
        <v>1</v>
      </c>
      <c r="G48" s="37">
        <v>1</v>
      </c>
      <c r="H48" s="32">
        <f t="shared" si="3"/>
        <v>0.9</v>
      </c>
      <c r="I48" s="33">
        <f>D48*13*12.5</f>
        <v>1462.5</v>
      </c>
      <c r="J48" s="34">
        <f>E48*36*12.5</f>
        <v>450</v>
      </c>
      <c r="K48" s="35">
        <f t="shared" si="2"/>
        <v>1012.5</v>
      </c>
    </row>
    <row r="49" spans="1:11" ht="26.25" customHeight="1" thickBot="1" x14ac:dyDescent="0.3">
      <c r="A49" s="28" t="s">
        <v>17</v>
      </c>
      <c r="B49" s="28" t="s">
        <v>1</v>
      </c>
      <c r="C49" s="28">
        <f t="shared" si="0"/>
        <v>57</v>
      </c>
      <c r="D49" s="29">
        <v>46</v>
      </c>
      <c r="E49" s="30">
        <v>11</v>
      </c>
      <c r="F49" s="40">
        <v>3</v>
      </c>
      <c r="G49" s="31">
        <v>2</v>
      </c>
      <c r="H49" s="32">
        <f t="shared" si="3"/>
        <v>0.80701754385964908</v>
      </c>
      <c r="I49" s="33">
        <f>D49*5*13</f>
        <v>2990</v>
      </c>
      <c r="J49" s="34">
        <f>E49*5*36</f>
        <v>1980</v>
      </c>
      <c r="K49" s="35">
        <f t="shared" si="2"/>
        <v>1010</v>
      </c>
    </row>
    <row r="50" spans="1:11" customFormat="1" ht="15.75" hidden="1" thickBot="1" x14ac:dyDescent="0.3">
      <c r="A50" s="1" t="s">
        <v>56</v>
      </c>
      <c r="B50" s="1" t="s">
        <v>1</v>
      </c>
      <c r="C50" s="1">
        <f t="shared" si="0"/>
        <v>30</v>
      </c>
      <c r="D50" s="2">
        <v>17</v>
      </c>
      <c r="E50" s="3">
        <v>13</v>
      </c>
      <c r="F50" s="9">
        <v>3</v>
      </c>
      <c r="G50" s="5">
        <v>2</v>
      </c>
      <c r="H50" s="22">
        <f t="shared" si="3"/>
        <v>0.56666666666666665</v>
      </c>
      <c r="I50" s="23">
        <f>D50*5*13</f>
        <v>1105</v>
      </c>
      <c r="J50" s="24">
        <f>E50*5*36</f>
        <v>2340</v>
      </c>
      <c r="K50" s="25">
        <f t="shared" si="2"/>
        <v>-1235</v>
      </c>
    </row>
    <row r="51" spans="1:11" customFormat="1" ht="15.75" hidden="1" thickBot="1" x14ac:dyDescent="0.3">
      <c r="A51" s="6" t="s">
        <v>57</v>
      </c>
      <c r="B51" s="6" t="s">
        <v>1</v>
      </c>
      <c r="C51" s="1">
        <f t="shared" si="0"/>
        <v>30</v>
      </c>
      <c r="D51" s="2">
        <v>17</v>
      </c>
      <c r="E51" s="3">
        <v>13</v>
      </c>
      <c r="F51" s="5">
        <v>2</v>
      </c>
      <c r="G51" s="5">
        <v>2</v>
      </c>
      <c r="H51" s="22">
        <f t="shared" si="3"/>
        <v>0.56666666666666665</v>
      </c>
      <c r="I51" s="23">
        <f>D51*5*13</f>
        <v>1105</v>
      </c>
      <c r="J51" s="24">
        <f>E51*5*36</f>
        <v>2340</v>
      </c>
      <c r="K51" s="25">
        <f t="shared" si="2"/>
        <v>-1235</v>
      </c>
    </row>
    <row r="52" spans="1:11" ht="26.25" customHeight="1" thickBot="1" x14ac:dyDescent="0.3">
      <c r="A52" s="28" t="s">
        <v>84</v>
      </c>
      <c r="B52" s="28" t="s">
        <v>1</v>
      </c>
      <c r="C52" s="28">
        <f t="shared" si="0"/>
        <v>33</v>
      </c>
      <c r="D52" s="29">
        <v>27</v>
      </c>
      <c r="E52" s="30">
        <v>6</v>
      </c>
      <c r="F52" s="42">
        <v>3</v>
      </c>
      <c r="G52" s="37">
        <v>1</v>
      </c>
      <c r="H52" s="32">
        <f t="shared" si="3"/>
        <v>0.81818181818181823</v>
      </c>
      <c r="I52" s="33">
        <f>D52*19*5</f>
        <v>2565</v>
      </c>
      <c r="J52" s="34">
        <f>E52*52*5</f>
        <v>1560</v>
      </c>
      <c r="K52" s="35">
        <f t="shared" si="2"/>
        <v>1005</v>
      </c>
    </row>
    <row r="53" spans="1:11" ht="26.25" customHeight="1" thickBot="1" x14ac:dyDescent="0.3">
      <c r="A53" s="36" t="s">
        <v>239</v>
      </c>
      <c r="B53" s="36" t="s">
        <v>1</v>
      </c>
      <c r="C53" s="28">
        <f t="shared" si="0"/>
        <v>23</v>
      </c>
      <c r="D53" s="29">
        <v>21</v>
      </c>
      <c r="E53" s="30">
        <v>2</v>
      </c>
      <c r="F53" s="37">
        <v>1</v>
      </c>
      <c r="G53" s="37">
        <v>1</v>
      </c>
      <c r="H53" s="32">
        <f t="shared" si="3"/>
        <v>0.91304347826086951</v>
      </c>
      <c r="I53" s="33">
        <f>D53*5*13</f>
        <v>1365</v>
      </c>
      <c r="J53" s="34">
        <f>E53*5*36</f>
        <v>360</v>
      </c>
      <c r="K53" s="35">
        <f t="shared" si="2"/>
        <v>1005</v>
      </c>
    </row>
    <row r="54" spans="1:11" ht="26.25" customHeight="1" thickBot="1" x14ac:dyDescent="0.3">
      <c r="A54" s="36" t="s">
        <v>221</v>
      </c>
      <c r="B54" s="36" t="s">
        <v>1</v>
      </c>
      <c r="C54" s="28">
        <f t="shared" si="0"/>
        <v>23</v>
      </c>
      <c r="D54" s="29">
        <v>20</v>
      </c>
      <c r="E54" s="30">
        <v>3</v>
      </c>
      <c r="F54" s="37">
        <v>1</v>
      </c>
      <c r="G54" s="37">
        <v>1</v>
      </c>
      <c r="H54" s="32">
        <f t="shared" si="3"/>
        <v>0.86956521739130432</v>
      </c>
      <c r="I54" s="33">
        <f>D54*10*9</f>
        <v>1800</v>
      </c>
      <c r="J54" s="34">
        <f>E54*10*27</f>
        <v>810</v>
      </c>
      <c r="K54" s="35">
        <f t="shared" si="2"/>
        <v>990</v>
      </c>
    </row>
    <row r="55" spans="1:11" ht="26.25" customHeight="1" thickBot="1" x14ac:dyDescent="0.3">
      <c r="A55" s="36" t="s">
        <v>2</v>
      </c>
      <c r="B55" s="36" t="s">
        <v>1</v>
      </c>
      <c r="C55" s="28">
        <f t="shared" si="0"/>
        <v>36</v>
      </c>
      <c r="D55" s="29">
        <v>28</v>
      </c>
      <c r="E55" s="30">
        <v>8</v>
      </c>
      <c r="F55" s="40">
        <v>3</v>
      </c>
      <c r="G55" s="31">
        <v>2</v>
      </c>
      <c r="H55" s="32">
        <f t="shared" si="3"/>
        <v>0.77777777777777779</v>
      </c>
      <c r="I55" s="33">
        <f>D55*5*29</f>
        <v>4060</v>
      </c>
      <c r="J55" s="34">
        <f>E55*5*77</f>
        <v>3080</v>
      </c>
      <c r="K55" s="35">
        <f t="shared" si="2"/>
        <v>980</v>
      </c>
    </row>
    <row r="56" spans="1:11" ht="26.25" customHeight="1" thickBot="1" x14ac:dyDescent="0.3">
      <c r="A56" s="36" t="s">
        <v>85</v>
      </c>
      <c r="B56" s="36" t="s">
        <v>1</v>
      </c>
      <c r="C56" s="28">
        <f t="shared" si="0"/>
        <v>29</v>
      </c>
      <c r="D56" s="29">
        <v>24</v>
      </c>
      <c r="E56" s="30">
        <v>5</v>
      </c>
      <c r="F56" s="42">
        <v>3</v>
      </c>
      <c r="G56" s="37">
        <v>1</v>
      </c>
      <c r="H56" s="32">
        <f t="shared" si="3"/>
        <v>0.82758620689655171</v>
      </c>
      <c r="I56" s="33">
        <f>D56*19*5</f>
        <v>2280</v>
      </c>
      <c r="J56" s="34">
        <f>E56*52*5</f>
        <v>1300</v>
      </c>
      <c r="K56" s="35">
        <f t="shared" si="2"/>
        <v>980</v>
      </c>
    </row>
    <row r="57" spans="1:11" customFormat="1" ht="15.75" hidden="1" thickBot="1" x14ac:dyDescent="0.3">
      <c r="A57" s="6" t="s">
        <v>63</v>
      </c>
      <c r="B57" s="6" t="s">
        <v>1</v>
      </c>
      <c r="C57" s="1">
        <f t="shared" si="0"/>
        <v>6</v>
      </c>
      <c r="D57" s="2">
        <v>4</v>
      </c>
      <c r="E57" s="3">
        <v>2</v>
      </c>
      <c r="F57" s="5">
        <v>2</v>
      </c>
      <c r="G57" s="8">
        <v>0</v>
      </c>
      <c r="H57" s="22">
        <f t="shared" si="3"/>
        <v>0.66666666666666663</v>
      </c>
      <c r="I57" s="23">
        <f>D57*13*12.5</f>
        <v>650</v>
      </c>
      <c r="J57" s="24">
        <f>E57*36*12.5</f>
        <v>900</v>
      </c>
      <c r="K57" s="25">
        <f t="shared" si="2"/>
        <v>-250</v>
      </c>
    </row>
    <row r="58" spans="1:11" ht="26.25" customHeight="1" thickBot="1" x14ac:dyDescent="0.3">
      <c r="A58" s="36" t="s">
        <v>235</v>
      </c>
      <c r="B58" s="36" t="s">
        <v>1</v>
      </c>
      <c r="C58" s="28">
        <f t="shared" si="0"/>
        <v>14</v>
      </c>
      <c r="D58" s="29">
        <v>11</v>
      </c>
      <c r="E58" s="30">
        <v>3</v>
      </c>
      <c r="F58" s="38">
        <v>3</v>
      </c>
      <c r="G58" s="37">
        <v>1</v>
      </c>
      <c r="H58" s="32">
        <f t="shared" si="3"/>
        <v>0.7857142857142857</v>
      </c>
      <c r="I58" s="33">
        <f>D58*59*5</f>
        <v>3245</v>
      </c>
      <c r="J58" s="34">
        <f>E58*152*5</f>
        <v>2280</v>
      </c>
      <c r="K58" s="35">
        <f t="shared" si="2"/>
        <v>965</v>
      </c>
    </row>
    <row r="59" spans="1:11" ht="26.25" customHeight="1" thickBot="1" x14ac:dyDescent="0.3">
      <c r="A59" s="28" t="s">
        <v>11</v>
      </c>
      <c r="B59" s="28" t="s">
        <v>1</v>
      </c>
      <c r="C59" s="28">
        <f t="shared" si="0"/>
        <v>41</v>
      </c>
      <c r="D59" s="29">
        <v>34</v>
      </c>
      <c r="E59" s="30">
        <v>7</v>
      </c>
      <c r="F59" s="31">
        <v>2</v>
      </c>
      <c r="G59" s="37">
        <v>1</v>
      </c>
      <c r="H59" s="32">
        <f t="shared" si="3"/>
        <v>0.82926829268292679</v>
      </c>
      <c r="I59" s="33">
        <f>D59*5*13</f>
        <v>2210</v>
      </c>
      <c r="J59" s="34">
        <f>E59*5*36</f>
        <v>1260</v>
      </c>
      <c r="K59" s="35">
        <f t="shared" si="2"/>
        <v>950</v>
      </c>
    </row>
    <row r="60" spans="1:11" customFormat="1" ht="15.75" hidden="1" thickBot="1" x14ac:dyDescent="0.3">
      <c r="A60" s="1" t="s">
        <v>66</v>
      </c>
      <c r="B60" s="1" t="s">
        <v>1</v>
      </c>
      <c r="C60" s="1">
        <f t="shared" si="0"/>
        <v>7</v>
      </c>
      <c r="D60" s="2">
        <v>5</v>
      </c>
      <c r="E60" s="3">
        <v>2</v>
      </c>
      <c r="F60" s="5">
        <v>2</v>
      </c>
      <c r="G60" s="8">
        <v>0</v>
      </c>
      <c r="H60" s="22">
        <f t="shared" si="3"/>
        <v>0.7142857142857143</v>
      </c>
      <c r="I60" s="23">
        <f>D60*13*10</f>
        <v>650</v>
      </c>
      <c r="J60" s="24">
        <f>E60*36*10</f>
        <v>720</v>
      </c>
      <c r="K60" s="25">
        <f t="shared" si="2"/>
        <v>-70</v>
      </c>
    </row>
    <row r="61" spans="1:11" customFormat="1" ht="15.75" hidden="1" thickBot="1" x14ac:dyDescent="0.3">
      <c r="A61" s="6" t="s">
        <v>67</v>
      </c>
      <c r="B61" s="6" t="s">
        <v>1</v>
      </c>
      <c r="C61" s="1">
        <f t="shared" si="0"/>
        <v>7</v>
      </c>
      <c r="D61" s="2">
        <v>5</v>
      </c>
      <c r="E61" s="3">
        <v>2</v>
      </c>
      <c r="F61" s="5">
        <v>2</v>
      </c>
      <c r="G61" s="8">
        <v>0</v>
      </c>
      <c r="H61" s="22">
        <f t="shared" si="3"/>
        <v>0.7142857142857143</v>
      </c>
      <c r="I61" s="23">
        <f>D61*13*10</f>
        <v>650</v>
      </c>
      <c r="J61" s="24">
        <f>E61*36*10</f>
        <v>720</v>
      </c>
      <c r="K61" s="25">
        <f t="shared" si="2"/>
        <v>-70</v>
      </c>
    </row>
    <row r="62" spans="1:11" customFormat="1" ht="15.75" hidden="1" thickBot="1" x14ac:dyDescent="0.3">
      <c r="A62" s="1" t="s">
        <v>68</v>
      </c>
      <c r="B62" s="1" t="s">
        <v>1</v>
      </c>
      <c r="C62" s="1">
        <f t="shared" si="0"/>
        <v>21</v>
      </c>
      <c r="D62" s="2">
        <v>14</v>
      </c>
      <c r="E62" s="3">
        <v>7</v>
      </c>
      <c r="F62" s="5">
        <v>2</v>
      </c>
      <c r="G62" s="4">
        <v>1</v>
      </c>
      <c r="H62" s="22">
        <f t="shared" si="3"/>
        <v>0.66666666666666663</v>
      </c>
      <c r="I62" s="23">
        <f>D62*10*9</f>
        <v>1260</v>
      </c>
      <c r="J62" s="24">
        <f>E62*10*27</f>
        <v>1890</v>
      </c>
      <c r="K62" s="25">
        <f t="shared" si="2"/>
        <v>-630</v>
      </c>
    </row>
    <row r="63" spans="1:11" customFormat="1" ht="15.75" hidden="1" thickBot="1" x14ac:dyDescent="0.3">
      <c r="A63" s="6" t="s">
        <v>69</v>
      </c>
      <c r="B63" s="6" t="s">
        <v>1</v>
      </c>
      <c r="C63" s="1">
        <f t="shared" si="0"/>
        <v>20</v>
      </c>
      <c r="D63" s="2">
        <v>12</v>
      </c>
      <c r="E63" s="3">
        <v>8</v>
      </c>
      <c r="F63" s="9">
        <v>3</v>
      </c>
      <c r="G63" s="4">
        <v>1</v>
      </c>
      <c r="H63" s="22">
        <f t="shared" si="3"/>
        <v>0.6</v>
      </c>
      <c r="I63" s="23">
        <f>D63*10*9</f>
        <v>1080</v>
      </c>
      <c r="J63" s="24">
        <f>E63*10*27</f>
        <v>2160</v>
      </c>
      <c r="K63" s="25">
        <f t="shared" si="2"/>
        <v>-1080</v>
      </c>
    </row>
    <row r="64" spans="1:11" ht="26.25" customHeight="1" thickBot="1" x14ac:dyDescent="0.3">
      <c r="A64" s="28" t="s">
        <v>218</v>
      </c>
      <c r="B64" s="28" t="s">
        <v>1</v>
      </c>
      <c r="C64" s="28">
        <f t="shared" si="0"/>
        <v>13</v>
      </c>
      <c r="D64" s="29">
        <v>11</v>
      </c>
      <c r="E64" s="30">
        <v>2</v>
      </c>
      <c r="F64" s="37">
        <v>1</v>
      </c>
      <c r="G64" s="37">
        <v>1</v>
      </c>
      <c r="H64" s="32">
        <f t="shared" si="3"/>
        <v>0.84615384615384615</v>
      </c>
      <c r="I64" s="33">
        <f>D64*13*12.5</f>
        <v>1787.5</v>
      </c>
      <c r="J64" s="34">
        <f>E64*36*12.5</f>
        <v>900</v>
      </c>
      <c r="K64" s="35">
        <f t="shared" si="2"/>
        <v>887.5</v>
      </c>
    </row>
    <row r="65" spans="1:11" ht="26.25" customHeight="1" thickBot="1" x14ac:dyDescent="0.3">
      <c r="A65" s="28" t="s">
        <v>40</v>
      </c>
      <c r="B65" s="28" t="s">
        <v>1</v>
      </c>
      <c r="C65" s="28">
        <f t="shared" si="0"/>
        <v>39</v>
      </c>
      <c r="D65" s="29">
        <v>30</v>
      </c>
      <c r="E65" s="30">
        <v>9</v>
      </c>
      <c r="F65" s="48">
        <v>3</v>
      </c>
      <c r="G65" s="40">
        <v>2</v>
      </c>
      <c r="H65" s="32">
        <f t="shared" si="3"/>
        <v>0.76923076923076927</v>
      </c>
      <c r="I65" s="33">
        <f>D65*5*29</f>
        <v>4350</v>
      </c>
      <c r="J65" s="34">
        <f>E65*5*77</f>
        <v>3465</v>
      </c>
      <c r="K65" s="35">
        <f t="shared" si="2"/>
        <v>885</v>
      </c>
    </row>
    <row r="66" spans="1:11" customFormat="1" ht="15.75" hidden="1" thickBot="1" x14ac:dyDescent="0.3">
      <c r="A66" s="11" t="s">
        <v>72</v>
      </c>
      <c r="B66" s="11" t="s">
        <v>1</v>
      </c>
      <c r="C66" s="1">
        <f t="shared" ref="C66:C129" si="4">D66+E66</f>
        <v>183</v>
      </c>
      <c r="D66" s="12">
        <v>122</v>
      </c>
      <c r="E66" s="13">
        <v>61</v>
      </c>
      <c r="F66" s="15">
        <v>4</v>
      </c>
      <c r="G66" s="15">
        <v>4</v>
      </c>
      <c r="H66" s="22">
        <f t="shared" ref="H66:H97" si="5">D66/C66</f>
        <v>0.66666666666666663</v>
      </c>
      <c r="I66" s="23">
        <f>D66*5*29</f>
        <v>17690</v>
      </c>
      <c r="J66" s="24">
        <f>E66*5*77</f>
        <v>23485</v>
      </c>
      <c r="K66" s="25">
        <f t="shared" ref="K66:K129" si="6">I66-J66</f>
        <v>-5795</v>
      </c>
    </row>
    <row r="67" spans="1:11" customFormat="1" ht="15.75" hidden="1" thickBot="1" x14ac:dyDescent="0.3">
      <c r="A67" s="6" t="s">
        <v>73</v>
      </c>
      <c r="B67" s="6" t="s">
        <v>1</v>
      </c>
      <c r="C67" s="1">
        <f t="shared" si="4"/>
        <v>135</v>
      </c>
      <c r="D67" s="2">
        <v>95</v>
      </c>
      <c r="E67" s="3">
        <v>40</v>
      </c>
      <c r="F67" s="16">
        <v>4</v>
      </c>
      <c r="G67" s="17">
        <v>3</v>
      </c>
      <c r="H67" s="22">
        <f t="shared" si="5"/>
        <v>0.70370370370370372</v>
      </c>
      <c r="I67" s="23">
        <f>D67*5*29</f>
        <v>13775</v>
      </c>
      <c r="J67" s="24">
        <f>E67*5*77</f>
        <v>15400</v>
      </c>
      <c r="K67" s="25">
        <f t="shared" si="6"/>
        <v>-1625</v>
      </c>
    </row>
    <row r="68" spans="1:11" customFormat="1" ht="15.75" hidden="1" thickBot="1" x14ac:dyDescent="0.3">
      <c r="A68" s="1" t="s">
        <v>74</v>
      </c>
      <c r="B68" s="1" t="s">
        <v>1</v>
      </c>
      <c r="C68" s="1">
        <f t="shared" si="4"/>
        <v>98</v>
      </c>
      <c r="D68" s="2">
        <v>70</v>
      </c>
      <c r="E68" s="3">
        <v>28</v>
      </c>
      <c r="F68" s="17">
        <v>3</v>
      </c>
      <c r="G68" s="17">
        <v>3</v>
      </c>
      <c r="H68" s="22">
        <f t="shared" si="5"/>
        <v>0.7142857142857143</v>
      </c>
      <c r="I68" s="23">
        <f>D68*39*5</f>
        <v>13650</v>
      </c>
      <c r="J68" s="24">
        <f>E68*102*5</f>
        <v>14280</v>
      </c>
      <c r="K68" s="25">
        <f t="shared" si="6"/>
        <v>-630</v>
      </c>
    </row>
    <row r="69" spans="1:11" customFormat="1" ht="15.75" hidden="1" thickBot="1" x14ac:dyDescent="0.3">
      <c r="A69" s="6" t="s">
        <v>75</v>
      </c>
      <c r="B69" s="6" t="s">
        <v>1</v>
      </c>
      <c r="C69" s="1">
        <f t="shared" si="4"/>
        <v>78</v>
      </c>
      <c r="D69" s="2">
        <v>58</v>
      </c>
      <c r="E69" s="3">
        <v>20</v>
      </c>
      <c r="F69" s="17">
        <v>3</v>
      </c>
      <c r="G69" s="17">
        <v>3</v>
      </c>
      <c r="H69" s="22">
        <f t="shared" si="5"/>
        <v>0.74358974358974361</v>
      </c>
      <c r="I69" s="23">
        <f>D69*39*5</f>
        <v>11310</v>
      </c>
      <c r="J69" s="24">
        <f>E69*102*5</f>
        <v>10200</v>
      </c>
      <c r="K69" s="25">
        <f t="shared" si="6"/>
        <v>1110</v>
      </c>
    </row>
    <row r="70" spans="1:11" customFormat="1" ht="15.75" hidden="1" thickBot="1" x14ac:dyDescent="0.3">
      <c r="A70" s="1" t="s">
        <v>76</v>
      </c>
      <c r="B70" s="1" t="s">
        <v>1</v>
      </c>
      <c r="C70" s="1">
        <f t="shared" si="4"/>
        <v>59</v>
      </c>
      <c r="D70" s="2">
        <v>43</v>
      </c>
      <c r="E70" s="3">
        <v>16</v>
      </c>
      <c r="F70" s="7">
        <v>1</v>
      </c>
      <c r="G70" s="4">
        <v>2</v>
      </c>
      <c r="H70" s="22">
        <f t="shared" si="5"/>
        <v>0.72881355932203384</v>
      </c>
      <c r="I70" s="23">
        <f>D70*49*5</f>
        <v>10535</v>
      </c>
      <c r="J70" s="24">
        <f>E70*127*5</f>
        <v>10160</v>
      </c>
      <c r="K70" s="25">
        <f t="shared" si="6"/>
        <v>375</v>
      </c>
    </row>
    <row r="71" spans="1:11" ht="26.25" customHeight="1" thickBot="1" x14ac:dyDescent="0.3">
      <c r="A71" s="28" t="s">
        <v>146</v>
      </c>
      <c r="B71" s="28" t="s">
        <v>1</v>
      </c>
      <c r="C71" s="28">
        <f t="shared" si="4"/>
        <v>24</v>
      </c>
      <c r="D71" s="29">
        <v>20</v>
      </c>
      <c r="E71" s="30">
        <v>4</v>
      </c>
      <c r="F71" s="38">
        <v>3</v>
      </c>
      <c r="G71" s="31">
        <v>2</v>
      </c>
      <c r="H71" s="32">
        <f t="shared" si="5"/>
        <v>0.83333333333333337</v>
      </c>
      <c r="I71" s="33">
        <f>D71*19*5</f>
        <v>1900</v>
      </c>
      <c r="J71" s="34">
        <f>E71*52*5</f>
        <v>1040</v>
      </c>
      <c r="K71" s="35">
        <f t="shared" si="6"/>
        <v>860</v>
      </c>
    </row>
    <row r="72" spans="1:11" customFormat="1" ht="15.75" hidden="1" thickBot="1" x14ac:dyDescent="0.3">
      <c r="A72" s="1" t="s">
        <v>78</v>
      </c>
      <c r="B72" s="1" t="s">
        <v>1</v>
      </c>
      <c r="C72" s="1">
        <f t="shared" si="4"/>
        <v>45</v>
      </c>
      <c r="D72" s="2">
        <v>28</v>
      </c>
      <c r="E72" s="3">
        <v>17</v>
      </c>
      <c r="F72" s="17">
        <v>3</v>
      </c>
      <c r="G72" s="4">
        <v>2</v>
      </c>
      <c r="H72" s="22">
        <f t="shared" si="5"/>
        <v>0.62222222222222223</v>
      </c>
      <c r="I72" s="23">
        <f>D72*59*5</f>
        <v>8260</v>
      </c>
      <c r="J72" s="24">
        <f>E72*152*5</f>
        <v>12920</v>
      </c>
      <c r="K72" s="25">
        <f t="shared" si="6"/>
        <v>-4660</v>
      </c>
    </row>
    <row r="73" spans="1:11" customFormat="1" ht="15.75" hidden="1" thickBot="1" x14ac:dyDescent="0.3">
      <c r="A73" s="6" t="s">
        <v>79</v>
      </c>
      <c r="B73" s="6" t="s">
        <v>1</v>
      </c>
      <c r="C73" s="1">
        <f t="shared" si="4"/>
        <v>33</v>
      </c>
      <c r="D73" s="2">
        <v>22</v>
      </c>
      <c r="E73" s="3">
        <v>11</v>
      </c>
      <c r="F73" s="17">
        <v>3</v>
      </c>
      <c r="G73" s="7">
        <v>1</v>
      </c>
      <c r="H73" s="22">
        <f t="shared" si="5"/>
        <v>0.66666666666666663</v>
      </c>
      <c r="I73" s="23">
        <f>D73*59*5</f>
        <v>6490</v>
      </c>
      <c r="J73" s="24">
        <f>E73*152*5</f>
        <v>8360</v>
      </c>
      <c r="K73" s="25">
        <f t="shared" si="6"/>
        <v>-1870</v>
      </c>
    </row>
    <row r="74" spans="1:11" ht="26.25" customHeight="1" thickBot="1" x14ac:dyDescent="0.3">
      <c r="A74" s="36" t="s">
        <v>137</v>
      </c>
      <c r="B74" s="36" t="s">
        <v>1</v>
      </c>
      <c r="C74" s="28">
        <f t="shared" si="4"/>
        <v>8</v>
      </c>
      <c r="D74" s="29">
        <v>7</v>
      </c>
      <c r="E74" s="30">
        <v>1</v>
      </c>
      <c r="F74" s="37">
        <v>1</v>
      </c>
      <c r="G74" s="39">
        <v>0</v>
      </c>
      <c r="H74" s="32">
        <f t="shared" si="5"/>
        <v>0.875</v>
      </c>
      <c r="I74" s="33">
        <f>D74*39*5</f>
        <v>1365</v>
      </c>
      <c r="J74" s="34">
        <f>E74*102*5</f>
        <v>510</v>
      </c>
      <c r="K74" s="35">
        <f t="shared" si="6"/>
        <v>855</v>
      </c>
    </row>
    <row r="75" spans="1:11" ht="26.25" customHeight="1" thickBot="1" x14ac:dyDescent="0.3">
      <c r="A75" s="36" t="s">
        <v>91</v>
      </c>
      <c r="B75" s="36" t="s">
        <v>1</v>
      </c>
      <c r="C75" s="28">
        <f t="shared" si="4"/>
        <v>35</v>
      </c>
      <c r="D75" s="29">
        <v>28</v>
      </c>
      <c r="E75" s="30">
        <v>7</v>
      </c>
      <c r="F75" s="37">
        <v>1</v>
      </c>
      <c r="G75" s="31">
        <v>2</v>
      </c>
      <c r="H75" s="32">
        <f t="shared" si="5"/>
        <v>0.8</v>
      </c>
      <c r="I75" s="33">
        <f>D75*19*5</f>
        <v>2660</v>
      </c>
      <c r="J75" s="34">
        <f>E75*52*5</f>
        <v>1820</v>
      </c>
      <c r="K75" s="35">
        <f t="shared" si="6"/>
        <v>840</v>
      </c>
    </row>
    <row r="76" spans="1:11" customFormat="1" ht="15.75" hidden="1" thickBot="1" x14ac:dyDescent="0.3">
      <c r="A76" s="1" t="s">
        <v>82</v>
      </c>
      <c r="B76" s="1" t="s">
        <v>1</v>
      </c>
      <c r="C76" s="1">
        <f t="shared" si="4"/>
        <v>65</v>
      </c>
      <c r="D76" s="2">
        <v>47</v>
      </c>
      <c r="E76" s="3">
        <v>18</v>
      </c>
      <c r="F76" s="16">
        <v>4</v>
      </c>
      <c r="G76" s="4">
        <v>2</v>
      </c>
      <c r="H76" s="22">
        <f t="shared" si="5"/>
        <v>0.72307692307692306</v>
      </c>
      <c r="I76" s="23">
        <f>D76*5*13</f>
        <v>3055</v>
      </c>
      <c r="J76" s="24">
        <f>E76*5*36</f>
        <v>3240</v>
      </c>
      <c r="K76" s="25">
        <f t="shared" si="6"/>
        <v>-185</v>
      </c>
    </row>
    <row r="77" spans="1:11" ht="26.25" customHeight="1" thickBot="1" x14ac:dyDescent="0.3">
      <c r="A77" s="36" t="s">
        <v>147</v>
      </c>
      <c r="B77" s="36" t="s">
        <v>1</v>
      </c>
      <c r="C77" s="28">
        <f t="shared" si="4"/>
        <v>20</v>
      </c>
      <c r="D77" s="29">
        <v>17</v>
      </c>
      <c r="E77" s="30">
        <v>3</v>
      </c>
      <c r="F77" s="38">
        <v>3</v>
      </c>
      <c r="G77" s="37">
        <v>1</v>
      </c>
      <c r="H77" s="32">
        <f t="shared" si="5"/>
        <v>0.85</v>
      </c>
      <c r="I77" s="33">
        <f>D77*19*5</f>
        <v>1615</v>
      </c>
      <c r="J77" s="34">
        <f>E77*52*5</f>
        <v>780</v>
      </c>
      <c r="K77" s="35">
        <f t="shared" si="6"/>
        <v>835</v>
      </c>
    </row>
    <row r="78" spans="1:11" ht="26.25" customHeight="1" thickBot="1" x14ac:dyDescent="0.3">
      <c r="A78" s="36" t="s">
        <v>259</v>
      </c>
      <c r="B78" s="36" t="s">
        <v>1</v>
      </c>
      <c r="C78" s="28">
        <f t="shared" si="4"/>
        <v>10</v>
      </c>
      <c r="D78" s="29">
        <v>9</v>
      </c>
      <c r="E78" s="30">
        <v>1</v>
      </c>
      <c r="F78" s="31">
        <v>2</v>
      </c>
      <c r="G78" s="39">
        <v>0</v>
      </c>
      <c r="H78" s="32">
        <f t="shared" si="5"/>
        <v>0.9</v>
      </c>
      <c r="I78" s="33">
        <f>D78*13*10</f>
        <v>1170</v>
      </c>
      <c r="J78" s="34">
        <f>E78*36*10</f>
        <v>360</v>
      </c>
      <c r="K78" s="35">
        <f t="shared" si="6"/>
        <v>810</v>
      </c>
    </row>
    <row r="79" spans="1:11" ht="26.25" customHeight="1" thickBot="1" x14ac:dyDescent="0.3">
      <c r="A79" s="36" t="s">
        <v>181</v>
      </c>
      <c r="B79" s="36" t="s">
        <v>1</v>
      </c>
      <c r="C79" s="28">
        <f t="shared" si="4"/>
        <v>57</v>
      </c>
      <c r="D79" s="29">
        <v>47</v>
      </c>
      <c r="E79" s="30">
        <v>10</v>
      </c>
      <c r="F79" s="40">
        <v>3</v>
      </c>
      <c r="G79" s="31">
        <v>1</v>
      </c>
      <c r="H79" s="32">
        <f t="shared" si="5"/>
        <v>0.82456140350877194</v>
      </c>
      <c r="I79" s="33">
        <f>D79*9*5</f>
        <v>2115</v>
      </c>
      <c r="J79" s="34">
        <f>E79*27*5</f>
        <v>1350</v>
      </c>
      <c r="K79" s="35">
        <f t="shared" si="6"/>
        <v>765</v>
      </c>
    </row>
    <row r="80" spans="1:11" ht="26.25" customHeight="1" thickBot="1" x14ac:dyDescent="0.3">
      <c r="A80" s="36" t="s">
        <v>41</v>
      </c>
      <c r="B80" s="36" t="s">
        <v>1</v>
      </c>
      <c r="C80" s="28">
        <f t="shared" si="4"/>
        <v>38</v>
      </c>
      <c r="D80" s="29">
        <v>29</v>
      </c>
      <c r="E80" s="30">
        <v>9</v>
      </c>
      <c r="F80" s="48">
        <v>3</v>
      </c>
      <c r="G80" s="48">
        <v>3</v>
      </c>
      <c r="H80" s="32">
        <f t="shared" si="5"/>
        <v>0.76315789473684215</v>
      </c>
      <c r="I80" s="33">
        <f>D80*5*29</f>
        <v>4205</v>
      </c>
      <c r="J80" s="34">
        <f>E80*5*77</f>
        <v>3465</v>
      </c>
      <c r="K80" s="35">
        <f t="shared" si="6"/>
        <v>740</v>
      </c>
    </row>
    <row r="81" spans="1:11" customFormat="1" ht="15.75" hidden="1" thickBot="1" x14ac:dyDescent="0.3">
      <c r="A81" s="6" t="s">
        <v>87</v>
      </c>
      <c r="B81" s="6" t="s">
        <v>1</v>
      </c>
      <c r="C81" s="1">
        <f t="shared" si="4"/>
        <v>117</v>
      </c>
      <c r="D81" s="2">
        <v>86</v>
      </c>
      <c r="E81" s="3">
        <v>31</v>
      </c>
      <c r="F81" s="9">
        <v>5</v>
      </c>
      <c r="G81" s="17">
        <v>3</v>
      </c>
      <c r="H81" s="22">
        <f t="shared" si="5"/>
        <v>0.7350427350427351</v>
      </c>
      <c r="I81" s="23">
        <f>D81*9*5</f>
        <v>3870</v>
      </c>
      <c r="J81" s="24">
        <f>E81*27*5</f>
        <v>4185</v>
      </c>
      <c r="K81" s="25">
        <f t="shared" si="6"/>
        <v>-315</v>
      </c>
    </row>
    <row r="82" spans="1:11" ht="26.25" customHeight="1" thickBot="1" x14ac:dyDescent="0.3">
      <c r="A82" s="28" t="s">
        <v>19</v>
      </c>
      <c r="B82" s="28" t="s">
        <v>1</v>
      </c>
      <c r="C82" s="28">
        <f t="shared" si="4"/>
        <v>30</v>
      </c>
      <c r="D82" s="29">
        <v>24</v>
      </c>
      <c r="E82" s="30">
        <v>6</v>
      </c>
      <c r="F82" s="40">
        <v>3</v>
      </c>
      <c r="G82" s="37">
        <v>1</v>
      </c>
      <c r="H82" s="32">
        <f t="shared" si="5"/>
        <v>0.8</v>
      </c>
      <c r="I82" s="33">
        <f>D82*19*5</f>
        <v>2280</v>
      </c>
      <c r="J82" s="34">
        <f>E82*52*5</f>
        <v>1560</v>
      </c>
      <c r="K82" s="35">
        <f t="shared" si="6"/>
        <v>720</v>
      </c>
    </row>
    <row r="83" spans="1:11" ht="26.25" customHeight="1" thickBot="1" x14ac:dyDescent="0.3">
      <c r="A83" s="28" t="s">
        <v>160</v>
      </c>
      <c r="B83" s="28" t="s">
        <v>1</v>
      </c>
      <c r="C83" s="28">
        <f t="shared" si="4"/>
        <v>9</v>
      </c>
      <c r="D83" s="29">
        <v>8</v>
      </c>
      <c r="E83" s="30">
        <v>1</v>
      </c>
      <c r="F83" s="31">
        <v>2</v>
      </c>
      <c r="G83" s="39">
        <v>0</v>
      </c>
      <c r="H83" s="32">
        <f t="shared" si="5"/>
        <v>0.88888888888888884</v>
      </c>
      <c r="I83" s="33">
        <f>D83*13*10</f>
        <v>1040</v>
      </c>
      <c r="J83" s="34">
        <f>E83*36*10</f>
        <v>360</v>
      </c>
      <c r="K83" s="35">
        <f t="shared" si="6"/>
        <v>680</v>
      </c>
    </row>
    <row r="84" spans="1:11" ht="26.25" customHeight="1" thickBot="1" x14ac:dyDescent="0.3">
      <c r="A84" s="28" t="s">
        <v>46</v>
      </c>
      <c r="B84" s="28" t="s">
        <v>1</v>
      </c>
      <c r="C84" s="28">
        <f t="shared" si="4"/>
        <v>13</v>
      </c>
      <c r="D84" s="29">
        <v>10</v>
      </c>
      <c r="E84" s="30">
        <v>3</v>
      </c>
      <c r="F84" s="40">
        <v>2</v>
      </c>
      <c r="G84" s="31">
        <v>1</v>
      </c>
      <c r="H84" s="32">
        <f t="shared" si="5"/>
        <v>0.76923076923076927</v>
      </c>
      <c r="I84" s="33">
        <f>D84*59*5</f>
        <v>2950</v>
      </c>
      <c r="J84" s="34">
        <f>E84*152*5</f>
        <v>2280</v>
      </c>
      <c r="K84" s="35">
        <f t="shared" si="6"/>
        <v>670</v>
      </c>
    </row>
    <row r="85" spans="1:11" ht="26.25" customHeight="1" thickBot="1" x14ac:dyDescent="0.3">
      <c r="A85" s="28" t="s">
        <v>13</v>
      </c>
      <c r="B85" s="28" t="s">
        <v>1</v>
      </c>
      <c r="C85" s="28">
        <f t="shared" si="4"/>
        <v>18</v>
      </c>
      <c r="D85" s="29">
        <v>15</v>
      </c>
      <c r="E85" s="30">
        <v>3</v>
      </c>
      <c r="F85" s="31">
        <v>2</v>
      </c>
      <c r="G85" s="39">
        <v>0</v>
      </c>
      <c r="H85" s="32">
        <f t="shared" si="5"/>
        <v>0.83333333333333337</v>
      </c>
      <c r="I85" s="33">
        <f>D85*19*5</f>
        <v>1425</v>
      </c>
      <c r="J85" s="34">
        <f>E85*52*5</f>
        <v>780</v>
      </c>
      <c r="K85" s="35">
        <f t="shared" si="6"/>
        <v>645</v>
      </c>
    </row>
    <row r="86" spans="1:11" customFormat="1" ht="15.75" hidden="1" thickBot="1" x14ac:dyDescent="0.3">
      <c r="A86" s="1" t="s">
        <v>92</v>
      </c>
      <c r="B86" s="1" t="s">
        <v>1</v>
      </c>
      <c r="C86" s="1">
        <f t="shared" si="4"/>
        <v>47</v>
      </c>
      <c r="D86" s="2">
        <v>32</v>
      </c>
      <c r="E86" s="3">
        <v>15</v>
      </c>
      <c r="F86" s="9">
        <v>5</v>
      </c>
      <c r="G86" s="4">
        <v>2</v>
      </c>
      <c r="H86" s="22">
        <f t="shared" si="5"/>
        <v>0.68085106382978722</v>
      </c>
      <c r="I86" s="23">
        <f>D86*12.5*9</f>
        <v>3600</v>
      </c>
      <c r="J86" s="24">
        <f>E86*12.5*27</f>
        <v>5062.5</v>
      </c>
      <c r="K86" s="25">
        <f t="shared" si="6"/>
        <v>-1462.5</v>
      </c>
    </row>
    <row r="87" spans="1:11" customFormat="1" ht="15.75" hidden="1" thickBot="1" x14ac:dyDescent="0.3">
      <c r="A87" s="6" t="s">
        <v>93</v>
      </c>
      <c r="B87" s="6" t="s">
        <v>1</v>
      </c>
      <c r="C87" s="1">
        <f t="shared" si="4"/>
        <v>29</v>
      </c>
      <c r="D87" s="2">
        <v>21</v>
      </c>
      <c r="E87" s="3">
        <v>8</v>
      </c>
      <c r="F87" s="4">
        <v>2</v>
      </c>
      <c r="G87" s="4">
        <v>2</v>
      </c>
      <c r="H87" s="22">
        <f t="shared" si="5"/>
        <v>0.72413793103448276</v>
      </c>
      <c r="I87" s="23">
        <f>D87*12.5*9</f>
        <v>2362.5</v>
      </c>
      <c r="J87" s="24">
        <f>E87*12.5*27</f>
        <v>2700</v>
      </c>
      <c r="K87" s="25">
        <f t="shared" si="6"/>
        <v>-337.5</v>
      </c>
    </row>
    <row r="88" spans="1:11" customFormat="1" ht="15.75" hidden="1" thickBot="1" x14ac:dyDescent="0.3">
      <c r="A88" s="1" t="s">
        <v>94</v>
      </c>
      <c r="B88" s="1" t="s">
        <v>1</v>
      </c>
      <c r="C88" s="1">
        <f t="shared" si="4"/>
        <v>26</v>
      </c>
      <c r="D88" s="2">
        <v>17</v>
      </c>
      <c r="E88" s="3">
        <v>9</v>
      </c>
      <c r="F88" s="9">
        <v>5</v>
      </c>
      <c r="G88" s="4">
        <v>2</v>
      </c>
      <c r="H88" s="22">
        <f t="shared" si="5"/>
        <v>0.65384615384615385</v>
      </c>
      <c r="I88" s="23">
        <f>D88*13*12.5</f>
        <v>2762.5</v>
      </c>
      <c r="J88" s="24">
        <f>E88*36*12.5</f>
        <v>4050</v>
      </c>
      <c r="K88" s="25">
        <f t="shared" si="6"/>
        <v>-1287.5</v>
      </c>
    </row>
    <row r="89" spans="1:11" customFormat="1" ht="15.75" hidden="1" thickBot="1" x14ac:dyDescent="0.3">
      <c r="A89" s="6" t="s">
        <v>95</v>
      </c>
      <c r="B89" s="6" t="s">
        <v>1</v>
      </c>
      <c r="C89" s="1">
        <f t="shared" si="4"/>
        <v>18</v>
      </c>
      <c r="D89" s="2">
        <v>10</v>
      </c>
      <c r="E89" s="3">
        <v>8</v>
      </c>
      <c r="F89" s="4">
        <v>2</v>
      </c>
      <c r="G89" s="7">
        <v>1</v>
      </c>
      <c r="H89" s="22">
        <f t="shared" si="5"/>
        <v>0.55555555555555558</v>
      </c>
      <c r="I89" s="23">
        <f>D89*13*12.5</f>
        <v>1625</v>
      </c>
      <c r="J89" s="24">
        <f>E89*36*12.5</f>
        <v>3600</v>
      </c>
      <c r="K89" s="25">
        <f t="shared" si="6"/>
        <v>-1975</v>
      </c>
    </row>
    <row r="90" spans="1:11" ht="26.25" customHeight="1" thickBot="1" x14ac:dyDescent="0.3">
      <c r="A90" s="36" t="s">
        <v>163</v>
      </c>
      <c r="B90" s="36" t="s">
        <v>1</v>
      </c>
      <c r="C90" s="28">
        <f t="shared" si="4"/>
        <v>51</v>
      </c>
      <c r="D90" s="29">
        <v>40</v>
      </c>
      <c r="E90" s="30">
        <v>11</v>
      </c>
      <c r="F90" s="38">
        <v>3</v>
      </c>
      <c r="G90" s="31">
        <v>2</v>
      </c>
      <c r="H90" s="32">
        <f t="shared" si="5"/>
        <v>0.78431372549019607</v>
      </c>
      <c r="I90" s="33">
        <f>D90*10*9</f>
        <v>3600</v>
      </c>
      <c r="J90" s="34">
        <f>E90*10*27</f>
        <v>2970</v>
      </c>
      <c r="K90" s="35">
        <f t="shared" si="6"/>
        <v>630</v>
      </c>
    </row>
    <row r="91" spans="1:11" customFormat="1" ht="15.75" hidden="1" thickBot="1" x14ac:dyDescent="0.3">
      <c r="A91" s="6" t="s">
        <v>97</v>
      </c>
      <c r="B91" s="6" t="s">
        <v>1</v>
      </c>
      <c r="C91" s="1">
        <f t="shared" si="4"/>
        <v>23</v>
      </c>
      <c r="D91" s="2">
        <v>17</v>
      </c>
      <c r="E91" s="3">
        <v>6</v>
      </c>
      <c r="F91" s="17">
        <v>3</v>
      </c>
      <c r="G91" s="7">
        <v>1</v>
      </c>
      <c r="H91" s="22">
        <f t="shared" si="5"/>
        <v>0.73913043478260865</v>
      </c>
      <c r="I91" s="23">
        <f>D91*10*9</f>
        <v>1530</v>
      </c>
      <c r="J91" s="24">
        <f>E91*10*27</f>
        <v>1620</v>
      </c>
      <c r="K91" s="25">
        <f t="shared" si="6"/>
        <v>-90</v>
      </c>
    </row>
    <row r="92" spans="1:11" customFormat="1" ht="15.75" hidden="1" thickBot="1" x14ac:dyDescent="0.3">
      <c r="A92" s="1" t="s">
        <v>98</v>
      </c>
      <c r="B92" s="1" t="s">
        <v>1</v>
      </c>
      <c r="C92" s="1">
        <f t="shared" si="4"/>
        <v>16</v>
      </c>
      <c r="D92" s="2">
        <v>11</v>
      </c>
      <c r="E92" s="3">
        <v>5</v>
      </c>
      <c r="F92" s="7">
        <v>1</v>
      </c>
      <c r="G92" s="7">
        <v>1</v>
      </c>
      <c r="H92" s="22">
        <f t="shared" si="5"/>
        <v>0.6875</v>
      </c>
      <c r="I92" s="23">
        <f>D92*13*10</f>
        <v>1430</v>
      </c>
      <c r="J92" s="24">
        <f>E92*36*10</f>
        <v>1800</v>
      </c>
      <c r="K92" s="25">
        <f t="shared" si="6"/>
        <v>-370</v>
      </c>
    </row>
    <row r="93" spans="1:11" ht="26.25" customHeight="1" thickBot="1" x14ac:dyDescent="0.3">
      <c r="A93" s="28" t="s">
        <v>194</v>
      </c>
      <c r="B93" s="28" t="s">
        <v>1</v>
      </c>
      <c r="C93" s="28">
        <f t="shared" si="4"/>
        <v>43</v>
      </c>
      <c r="D93" s="29">
        <v>34</v>
      </c>
      <c r="E93" s="30">
        <v>9</v>
      </c>
      <c r="F93" s="38">
        <v>2</v>
      </c>
      <c r="G93" s="38">
        <v>2</v>
      </c>
      <c r="H93" s="32">
        <f t="shared" si="5"/>
        <v>0.79069767441860461</v>
      </c>
      <c r="I93" s="33">
        <f>D93*10*9</f>
        <v>3060</v>
      </c>
      <c r="J93" s="34">
        <f>E93*10*27</f>
        <v>2430</v>
      </c>
      <c r="K93" s="35">
        <f t="shared" si="6"/>
        <v>630</v>
      </c>
    </row>
    <row r="94" spans="1:11" ht="26.25" customHeight="1" thickBot="1" x14ac:dyDescent="0.3">
      <c r="A94" s="36" t="s">
        <v>265</v>
      </c>
      <c r="B94" s="36" t="s">
        <v>1</v>
      </c>
      <c r="C94" s="28">
        <f t="shared" si="4"/>
        <v>31</v>
      </c>
      <c r="D94" s="29">
        <v>24</v>
      </c>
      <c r="E94" s="30">
        <v>7</v>
      </c>
      <c r="F94" s="42">
        <v>3</v>
      </c>
      <c r="G94" s="37">
        <v>1</v>
      </c>
      <c r="H94" s="32">
        <f t="shared" si="5"/>
        <v>0.77419354838709675</v>
      </c>
      <c r="I94" s="33">
        <f>D94*13*10</f>
        <v>3120</v>
      </c>
      <c r="J94" s="34">
        <f>E94*36*10</f>
        <v>2520</v>
      </c>
      <c r="K94" s="35">
        <f t="shared" si="6"/>
        <v>600</v>
      </c>
    </row>
    <row r="95" spans="1:11" customFormat="1" ht="15.75" hidden="1" thickBot="1" x14ac:dyDescent="0.3">
      <c r="A95" s="6" t="s">
        <v>101</v>
      </c>
      <c r="B95" s="6" t="s">
        <v>1</v>
      </c>
      <c r="C95" s="1">
        <f t="shared" si="4"/>
        <v>65</v>
      </c>
      <c r="D95" s="2">
        <v>48</v>
      </c>
      <c r="E95" s="3">
        <v>17</v>
      </c>
      <c r="F95" s="16">
        <v>4</v>
      </c>
      <c r="G95" s="4">
        <v>2</v>
      </c>
      <c r="H95" s="22">
        <f t="shared" si="5"/>
        <v>0.7384615384615385</v>
      </c>
      <c r="I95" s="23">
        <f>D95*10*9</f>
        <v>4320</v>
      </c>
      <c r="J95" s="24">
        <f>E95*10*27</f>
        <v>4590</v>
      </c>
      <c r="K95" s="25">
        <f t="shared" si="6"/>
        <v>-270</v>
      </c>
    </row>
    <row r="96" spans="1:11" customFormat="1" ht="15.75" hidden="1" thickBot="1" x14ac:dyDescent="0.3">
      <c r="A96" s="1" t="s">
        <v>264</v>
      </c>
      <c r="B96" s="1" t="s">
        <v>1</v>
      </c>
      <c r="C96" s="1">
        <f t="shared" si="4"/>
        <v>43</v>
      </c>
      <c r="D96" s="2">
        <v>32</v>
      </c>
      <c r="E96" s="3">
        <v>11</v>
      </c>
      <c r="F96" s="17">
        <v>3</v>
      </c>
      <c r="G96" s="4">
        <v>2</v>
      </c>
      <c r="H96" s="22">
        <f t="shared" si="5"/>
        <v>0.7441860465116279</v>
      </c>
      <c r="I96" s="23">
        <f>D96*13*10</f>
        <v>4160</v>
      </c>
      <c r="J96" s="24">
        <f>E96*36*10</f>
        <v>3960</v>
      </c>
      <c r="K96" s="25">
        <f t="shared" si="6"/>
        <v>200</v>
      </c>
    </row>
    <row r="97" spans="1:11" ht="26.25" customHeight="1" thickBot="1" x14ac:dyDescent="0.3">
      <c r="A97" s="28" t="s">
        <v>48</v>
      </c>
      <c r="B97" s="28" t="s">
        <v>1</v>
      </c>
      <c r="C97" s="28">
        <f t="shared" si="4"/>
        <v>37</v>
      </c>
      <c r="D97" s="29">
        <v>31</v>
      </c>
      <c r="E97" s="30">
        <v>6</v>
      </c>
      <c r="F97" s="40">
        <v>2</v>
      </c>
      <c r="G97" s="31">
        <v>1</v>
      </c>
      <c r="H97" s="32">
        <f t="shared" si="5"/>
        <v>0.83783783783783783</v>
      </c>
      <c r="I97" s="33">
        <f>D97*9*5</f>
        <v>1395</v>
      </c>
      <c r="J97" s="34">
        <f>E97*27*5</f>
        <v>810</v>
      </c>
      <c r="K97" s="35">
        <f t="shared" si="6"/>
        <v>585</v>
      </c>
    </row>
    <row r="98" spans="1:11" customFormat="1" ht="15.75" hidden="1" thickBot="1" x14ac:dyDescent="0.3">
      <c r="A98" s="11" t="s">
        <v>102</v>
      </c>
      <c r="B98" s="11" t="s">
        <v>1</v>
      </c>
      <c r="C98" s="1">
        <f t="shared" si="4"/>
        <v>18</v>
      </c>
      <c r="D98" s="12">
        <v>12</v>
      </c>
      <c r="E98" s="13">
        <v>6</v>
      </c>
      <c r="F98" s="18">
        <v>4</v>
      </c>
      <c r="G98" s="19">
        <v>2</v>
      </c>
      <c r="H98" s="22">
        <f t="shared" ref="H98:H120" si="7">D98/C98</f>
        <v>0.66666666666666663</v>
      </c>
      <c r="I98" s="23">
        <f>D98*5*29</f>
        <v>1740</v>
      </c>
      <c r="J98" s="24">
        <f>E98*5*77</f>
        <v>2310</v>
      </c>
      <c r="K98" s="25">
        <f t="shared" si="6"/>
        <v>-570</v>
      </c>
    </row>
    <row r="99" spans="1:11" customFormat="1" ht="15.75" hidden="1" thickBot="1" x14ac:dyDescent="0.3">
      <c r="A99" s="6" t="s">
        <v>103</v>
      </c>
      <c r="B99" s="6" t="s">
        <v>1</v>
      </c>
      <c r="C99" s="1">
        <f t="shared" si="4"/>
        <v>15</v>
      </c>
      <c r="D99" s="2">
        <v>10</v>
      </c>
      <c r="E99" s="3">
        <v>5</v>
      </c>
      <c r="F99" s="20">
        <v>4</v>
      </c>
      <c r="G99" s="21">
        <v>2</v>
      </c>
      <c r="H99" s="22">
        <f t="shared" si="7"/>
        <v>0.66666666666666663</v>
      </c>
      <c r="I99" s="23">
        <f>D99*5*29</f>
        <v>1450</v>
      </c>
      <c r="J99" s="24">
        <f>E99*5*77</f>
        <v>1925</v>
      </c>
      <c r="K99" s="25">
        <f t="shared" si="6"/>
        <v>-475</v>
      </c>
    </row>
    <row r="100" spans="1:11" customFormat="1" ht="15.75" hidden="1" thickBot="1" x14ac:dyDescent="0.3">
      <c r="A100" s="1" t="s">
        <v>104</v>
      </c>
      <c r="B100" s="1" t="s">
        <v>1</v>
      </c>
      <c r="C100" s="1">
        <f t="shared" si="4"/>
        <v>16</v>
      </c>
      <c r="D100" s="2">
        <v>11</v>
      </c>
      <c r="E100" s="3">
        <v>5</v>
      </c>
      <c r="F100" s="9">
        <v>5</v>
      </c>
      <c r="G100" s="4">
        <v>1</v>
      </c>
      <c r="H100" s="22">
        <f t="shared" si="7"/>
        <v>0.6875</v>
      </c>
      <c r="I100" s="23">
        <f>D100*39*5</f>
        <v>2145</v>
      </c>
      <c r="J100" s="24">
        <f>E100*102*5</f>
        <v>2550</v>
      </c>
      <c r="K100" s="25">
        <f t="shared" si="6"/>
        <v>-405</v>
      </c>
    </row>
    <row r="101" spans="1:11" ht="26.25" customHeight="1" thickBot="1" x14ac:dyDescent="0.3">
      <c r="A101" s="28" t="s">
        <v>23</v>
      </c>
      <c r="B101" s="28" t="s">
        <v>1</v>
      </c>
      <c r="C101" s="28">
        <f t="shared" si="4"/>
        <v>11</v>
      </c>
      <c r="D101" s="29">
        <v>9</v>
      </c>
      <c r="E101" s="30">
        <v>2</v>
      </c>
      <c r="F101" s="37">
        <v>1</v>
      </c>
      <c r="G101" s="39">
        <v>0</v>
      </c>
      <c r="H101" s="32">
        <f t="shared" si="7"/>
        <v>0.81818181818181823</v>
      </c>
      <c r="I101" s="33">
        <f>D101*13*12.5</f>
        <v>1462.5</v>
      </c>
      <c r="J101" s="34">
        <f>E101*36*12.5</f>
        <v>900</v>
      </c>
      <c r="K101" s="35">
        <f t="shared" si="6"/>
        <v>562.5</v>
      </c>
    </row>
    <row r="102" spans="1:11" customFormat="1" ht="15.75" hidden="1" thickBot="1" x14ac:dyDescent="0.3">
      <c r="A102" s="1" t="s">
        <v>106</v>
      </c>
      <c r="B102" s="1" t="s">
        <v>1</v>
      </c>
      <c r="C102" s="1">
        <f t="shared" si="4"/>
        <v>7</v>
      </c>
      <c r="D102" s="2">
        <v>3</v>
      </c>
      <c r="E102" s="3">
        <v>4</v>
      </c>
      <c r="F102" s="5">
        <v>3</v>
      </c>
      <c r="G102" s="21">
        <v>2</v>
      </c>
      <c r="H102" s="22">
        <f t="shared" si="7"/>
        <v>0.42857142857142855</v>
      </c>
      <c r="I102" s="23">
        <f>D102*49*5</f>
        <v>735</v>
      </c>
      <c r="J102" s="24">
        <f>E102*127*5</f>
        <v>2540</v>
      </c>
      <c r="K102" s="25">
        <f t="shared" si="6"/>
        <v>-1805</v>
      </c>
    </row>
    <row r="103" spans="1:11" customFormat="1" ht="15.75" hidden="1" thickBot="1" x14ac:dyDescent="0.3">
      <c r="A103" s="6" t="s">
        <v>107</v>
      </c>
      <c r="B103" s="6" t="s">
        <v>1</v>
      </c>
      <c r="C103" s="1">
        <f t="shared" si="4"/>
        <v>5</v>
      </c>
      <c r="D103" s="2">
        <v>2</v>
      </c>
      <c r="E103" s="3">
        <v>3</v>
      </c>
      <c r="F103" s="4">
        <v>1</v>
      </c>
      <c r="G103" s="4">
        <v>1</v>
      </c>
      <c r="H103" s="22">
        <f t="shared" si="7"/>
        <v>0.4</v>
      </c>
      <c r="I103" s="23">
        <f>D103*49*5</f>
        <v>490</v>
      </c>
      <c r="J103" s="24">
        <f>E103*127*5</f>
        <v>1905</v>
      </c>
      <c r="K103" s="25">
        <f t="shared" si="6"/>
        <v>-1415</v>
      </c>
    </row>
    <row r="104" spans="1:11" customFormat="1" ht="15.75" hidden="1" thickBot="1" x14ac:dyDescent="0.3">
      <c r="A104" s="1" t="s">
        <v>108</v>
      </c>
      <c r="B104" s="1" t="s">
        <v>1</v>
      </c>
      <c r="C104" s="1">
        <f t="shared" si="4"/>
        <v>5</v>
      </c>
      <c r="D104" s="2">
        <v>3</v>
      </c>
      <c r="E104" s="3">
        <v>2</v>
      </c>
      <c r="F104" s="21">
        <v>2</v>
      </c>
      <c r="G104" s="21">
        <v>2</v>
      </c>
      <c r="H104" s="22">
        <f t="shared" si="7"/>
        <v>0.6</v>
      </c>
      <c r="I104" s="23">
        <f>D104*59*5</f>
        <v>885</v>
      </c>
      <c r="J104" s="24">
        <f>E104*152*5</f>
        <v>1520</v>
      </c>
      <c r="K104" s="25">
        <f t="shared" si="6"/>
        <v>-635</v>
      </c>
    </row>
    <row r="105" spans="1:11" customFormat="1" ht="15.75" hidden="1" thickBot="1" x14ac:dyDescent="0.3">
      <c r="A105" s="6" t="s">
        <v>109</v>
      </c>
      <c r="B105" s="6" t="s">
        <v>1</v>
      </c>
      <c r="C105" s="1">
        <f t="shared" si="4"/>
        <v>5</v>
      </c>
      <c r="D105" s="2">
        <v>2</v>
      </c>
      <c r="E105" s="3">
        <v>3</v>
      </c>
      <c r="F105" s="4">
        <v>1</v>
      </c>
      <c r="G105" s="21">
        <v>2</v>
      </c>
      <c r="H105" s="22">
        <f t="shared" si="7"/>
        <v>0.4</v>
      </c>
      <c r="I105" s="23">
        <f>D105*59*5</f>
        <v>590</v>
      </c>
      <c r="J105" s="24">
        <f>E105*152*5</f>
        <v>2280</v>
      </c>
      <c r="K105" s="25">
        <f t="shared" si="6"/>
        <v>-1690</v>
      </c>
    </row>
    <row r="106" spans="1:11" customFormat="1" ht="15.75" hidden="1" thickBot="1" x14ac:dyDescent="0.3">
      <c r="A106" s="1" t="s">
        <v>110</v>
      </c>
      <c r="B106" s="1" t="s">
        <v>1</v>
      </c>
      <c r="C106" s="1">
        <f t="shared" si="4"/>
        <v>7</v>
      </c>
      <c r="D106" s="2">
        <v>5</v>
      </c>
      <c r="E106" s="3">
        <v>2</v>
      </c>
      <c r="F106" s="4">
        <v>1</v>
      </c>
      <c r="G106" s="21">
        <v>2</v>
      </c>
      <c r="H106" s="22">
        <f t="shared" si="7"/>
        <v>0.7142857142857143</v>
      </c>
      <c r="I106" s="23">
        <f>D106*9*5</f>
        <v>225</v>
      </c>
      <c r="J106" s="24">
        <f>E106*27*5</f>
        <v>270</v>
      </c>
      <c r="K106" s="25">
        <f t="shared" si="6"/>
        <v>-45</v>
      </c>
    </row>
    <row r="107" spans="1:11" customFormat="1" ht="15.75" hidden="1" thickBot="1" x14ac:dyDescent="0.3">
      <c r="A107" s="6" t="s">
        <v>111</v>
      </c>
      <c r="B107" s="6" t="s">
        <v>1</v>
      </c>
      <c r="C107" s="1">
        <f t="shared" si="4"/>
        <v>7</v>
      </c>
      <c r="D107" s="2">
        <v>5</v>
      </c>
      <c r="E107" s="3">
        <v>2</v>
      </c>
      <c r="F107" s="4">
        <v>1</v>
      </c>
      <c r="G107" s="21">
        <v>2</v>
      </c>
      <c r="H107" s="22">
        <f t="shared" si="7"/>
        <v>0.7142857142857143</v>
      </c>
      <c r="I107" s="23">
        <f>D107*9*5</f>
        <v>225</v>
      </c>
      <c r="J107" s="24">
        <f>E107*27*5</f>
        <v>270</v>
      </c>
      <c r="K107" s="25">
        <f t="shared" si="6"/>
        <v>-45</v>
      </c>
    </row>
    <row r="108" spans="1:11" ht="26.25" customHeight="1" thickBot="1" x14ac:dyDescent="0.3">
      <c r="A108" s="28" t="s">
        <v>156</v>
      </c>
      <c r="B108" s="28" t="s">
        <v>1</v>
      </c>
      <c r="C108" s="28">
        <f t="shared" si="4"/>
        <v>11</v>
      </c>
      <c r="D108" s="29">
        <v>9</v>
      </c>
      <c r="E108" s="30">
        <v>2</v>
      </c>
      <c r="F108" s="38">
        <v>3</v>
      </c>
      <c r="G108" s="37">
        <v>1</v>
      </c>
      <c r="H108" s="32">
        <f t="shared" si="7"/>
        <v>0.81818181818181823</v>
      </c>
      <c r="I108" s="33">
        <f>D108*13*12.5</f>
        <v>1462.5</v>
      </c>
      <c r="J108" s="34">
        <f>E108*36*12.5</f>
        <v>900</v>
      </c>
      <c r="K108" s="35">
        <f t="shared" si="6"/>
        <v>562.5</v>
      </c>
    </row>
    <row r="109" spans="1:11" ht="26.25" customHeight="1" thickBot="1" x14ac:dyDescent="0.3">
      <c r="A109" s="36" t="s">
        <v>49</v>
      </c>
      <c r="B109" s="36" t="s">
        <v>1</v>
      </c>
      <c r="C109" s="28">
        <f t="shared" si="4"/>
        <v>36</v>
      </c>
      <c r="D109" s="29">
        <v>30</v>
      </c>
      <c r="E109" s="30">
        <v>6</v>
      </c>
      <c r="F109" s="40">
        <v>2</v>
      </c>
      <c r="G109" s="31">
        <v>1</v>
      </c>
      <c r="H109" s="32">
        <f t="shared" si="7"/>
        <v>0.83333333333333337</v>
      </c>
      <c r="I109" s="33">
        <f>D109*9*5</f>
        <v>1350</v>
      </c>
      <c r="J109" s="34">
        <f>E109*27*5</f>
        <v>810</v>
      </c>
      <c r="K109" s="35">
        <f t="shared" si="6"/>
        <v>540</v>
      </c>
    </row>
    <row r="110" spans="1:11" customFormat="1" ht="15.75" hidden="1" thickBot="1" x14ac:dyDescent="0.3">
      <c r="A110" s="1" t="s">
        <v>114</v>
      </c>
      <c r="B110" s="1" t="s">
        <v>1</v>
      </c>
      <c r="C110" s="1">
        <f t="shared" si="4"/>
        <v>5</v>
      </c>
      <c r="D110" s="2">
        <v>3</v>
      </c>
      <c r="E110" s="3">
        <v>2</v>
      </c>
      <c r="F110" s="4">
        <v>1</v>
      </c>
      <c r="G110" s="4">
        <v>1</v>
      </c>
      <c r="H110" s="22">
        <f t="shared" si="7"/>
        <v>0.6</v>
      </c>
      <c r="I110" s="23">
        <f>D110*19*5</f>
        <v>285</v>
      </c>
      <c r="J110" s="24">
        <f>E110*52*5</f>
        <v>520</v>
      </c>
      <c r="K110" s="25">
        <f t="shared" si="6"/>
        <v>-235</v>
      </c>
    </row>
    <row r="111" spans="1:11" ht="26.25" customHeight="1" thickBot="1" x14ac:dyDescent="0.3">
      <c r="A111" s="36" t="s">
        <v>55</v>
      </c>
      <c r="B111" s="36" t="s">
        <v>1</v>
      </c>
      <c r="C111" s="28">
        <f t="shared" si="4"/>
        <v>40</v>
      </c>
      <c r="D111" s="29">
        <v>33</v>
      </c>
      <c r="E111" s="30">
        <v>7</v>
      </c>
      <c r="F111" s="48">
        <v>3</v>
      </c>
      <c r="G111" s="31">
        <v>1</v>
      </c>
      <c r="H111" s="32">
        <f t="shared" si="7"/>
        <v>0.82499999999999996</v>
      </c>
      <c r="I111" s="33">
        <f>D111*9*5</f>
        <v>1485</v>
      </c>
      <c r="J111" s="34">
        <f>E111*27*5</f>
        <v>945</v>
      </c>
      <c r="K111" s="35">
        <f t="shared" si="6"/>
        <v>540</v>
      </c>
    </row>
    <row r="112" spans="1:11" ht="26.25" customHeight="1" thickBot="1" x14ac:dyDescent="0.3">
      <c r="A112" s="28" t="s">
        <v>220</v>
      </c>
      <c r="B112" s="28" t="s">
        <v>1</v>
      </c>
      <c r="C112" s="28">
        <f t="shared" si="4"/>
        <v>38</v>
      </c>
      <c r="D112" s="29">
        <v>30</v>
      </c>
      <c r="E112" s="30">
        <v>8</v>
      </c>
      <c r="F112" s="38">
        <v>3</v>
      </c>
      <c r="G112" s="31">
        <v>2</v>
      </c>
      <c r="H112" s="32">
        <f t="shared" si="7"/>
        <v>0.78947368421052633</v>
      </c>
      <c r="I112" s="33">
        <f>D112*10*9</f>
        <v>2700</v>
      </c>
      <c r="J112" s="34">
        <f>E112*10*27</f>
        <v>2160</v>
      </c>
      <c r="K112" s="35">
        <f t="shared" si="6"/>
        <v>540</v>
      </c>
    </row>
    <row r="113" spans="1:11" customFormat="1" ht="15.75" hidden="1" thickBot="1" x14ac:dyDescent="0.3">
      <c r="A113" s="6" t="s">
        <v>117</v>
      </c>
      <c r="B113" s="6" t="s">
        <v>1</v>
      </c>
      <c r="C113" s="1">
        <f t="shared" si="4"/>
        <v>16</v>
      </c>
      <c r="D113" s="2">
        <v>11</v>
      </c>
      <c r="E113" s="3">
        <v>5</v>
      </c>
      <c r="F113" s="21">
        <v>2</v>
      </c>
      <c r="G113" s="4">
        <v>1</v>
      </c>
      <c r="H113" s="22">
        <f t="shared" si="7"/>
        <v>0.6875</v>
      </c>
      <c r="I113" s="23">
        <f>D113*9*5</f>
        <v>495</v>
      </c>
      <c r="J113" s="24">
        <f>E113*27*5</f>
        <v>675</v>
      </c>
      <c r="K113" s="25">
        <f t="shared" si="6"/>
        <v>-180</v>
      </c>
    </row>
    <row r="114" spans="1:11" ht="26.25" customHeight="1" thickBot="1" x14ac:dyDescent="0.3">
      <c r="A114" s="28" t="s">
        <v>224</v>
      </c>
      <c r="B114" s="28" t="s">
        <v>1</v>
      </c>
      <c r="C114" s="28">
        <f t="shared" si="4"/>
        <v>74</v>
      </c>
      <c r="D114" s="29">
        <v>57</v>
      </c>
      <c r="E114" s="30">
        <v>17</v>
      </c>
      <c r="F114" s="31">
        <v>2</v>
      </c>
      <c r="G114" s="38">
        <v>3</v>
      </c>
      <c r="H114" s="32">
        <f t="shared" si="7"/>
        <v>0.77027027027027029</v>
      </c>
      <c r="I114" s="33">
        <f>D114*10*9</f>
        <v>5130</v>
      </c>
      <c r="J114" s="34">
        <f>E114*10*27</f>
        <v>4590</v>
      </c>
      <c r="K114" s="35">
        <f t="shared" si="6"/>
        <v>540</v>
      </c>
    </row>
    <row r="115" spans="1:11" ht="26.25" customHeight="1" thickBot="1" x14ac:dyDescent="0.3">
      <c r="A115" s="28" t="s">
        <v>90</v>
      </c>
      <c r="B115" s="28" t="s">
        <v>1</v>
      </c>
      <c r="C115" s="28">
        <f t="shared" si="4"/>
        <v>43</v>
      </c>
      <c r="D115" s="29">
        <v>33</v>
      </c>
      <c r="E115" s="30">
        <v>10</v>
      </c>
      <c r="F115" s="42">
        <v>3</v>
      </c>
      <c r="G115" s="31">
        <v>2</v>
      </c>
      <c r="H115" s="32">
        <f t="shared" si="7"/>
        <v>0.76744186046511631</v>
      </c>
      <c r="I115" s="33">
        <f>D115*19*5</f>
        <v>3135</v>
      </c>
      <c r="J115" s="34">
        <f>E115*52*5</f>
        <v>2600</v>
      </c>
      <c r="K115" s="35">
        <f t="shared" si="6"/>
        <v>535</v>
      </c>
    </row>
    <row r="116" spans="1:11" customFormat="1" ht="15.75" hidden="1" thickBot="1" x14ac:dyDescent="0.3">
      <c r="A116" s="1" t="s">
        <v>120</v>
      </c>
      <c r="B116" s="1" t="s">
        <v>1</v>
      </c>
      <c r="C116" s="1">
        <f t="shared" si="4"/>
        <v>4</v>
      </c>
      <c r="D116" s="2">
        <v>2</v>
      </c>
      <c r="E116" s="3">
        <v>2</v>
      </c>
      <c r="F116" s="21">
        <v>2</v>
      </c>
      <c r="G116" s="8">
        <v>0</v>
      </c>
      <c r="H116" s="22">
        <f t="shared" si="7"/>
        <v>0.5</v>
      </c>
      <c r="I116" s="23">
        <f>D116*19*5</f>
        <v>190</v>
      </c>
      <c r="J116" s="24">
        <f>E116*52*5</f>
        <v>520</v>
      </c>
      <c r="K116" s="25">
        <f t="shared" si="6"/>
        <v>-330</v>
      </c>
    </row>
    <row r="117" spans="1:11" customFormat="1" ht="15.75" hidden="1" thickBot="1" x14ac:dyDescent="0.3">
      <c r="A117" s="6" t="s">
        <v>121</v>
      </c>
      <c r="B117" s="6" t="s">
        <v>1</v>
      </c>
      <c r="C117" s="1">
        <f t="shared" si="4"/>
        <v>4</v>
      </c>
      <c r="D117" s="2">
        <v>2</v>
      </c>
      <c r="E117" s="3">
        <v>2</v>
      </c>
      <c r="F117" s="21">
        <v>2</v>
      </c>
      <c r="G117" s="8">
        <v>0</v>
      </c>
      <c r="H117" s="22">
        <f t="shared" si="7"/>
        <v>0.5</v>
      </c>
      <c r="I117" s="23">
        <f>D117*19*5</f>
        <v>190</v>
      </c>
      <c r="J117" s="24">
        <f>E117*52*5</f>
        <v>520</v>
      </c>
      <c r="K117" s="25">
        <f t="shared" si="6"/>
        <v>-330</v>
      </c>
    </row>
    <row r="118" spans="1:11" customFormat="1" ht="15.75" hidden="1" thickBot="1" x14ac:dyDescent="0.3">
      <c r="A118" s="1" t="s">
        <v>122</v>
      </c>
      <c r="B118" s="1" t="s">
        <v>1</v>
      </c>
      <c r="C118" s="1">
        <f t="shared" si="4"/>
        <v>3</v>
      </c>
      <c r="D118" s="2">
        <v>1</v>
      </c>
      <c r="E118" s="3">
        <v>2</v>
      </c>
      <c r="F118" s="4">
        <v>1</v>
      </c>
      <c r="G118" s="8">
        <v>0</v>
      </c>
      <c r="H118" s="22">
        <f t="shared" si="7"/>
        <v>0.33333333333333331</v>
      </c>
      <c r="I118" s="23">
        <f>D118*12.5*9</f>
        <v>112.5</v>
      </c>
      <c r="J118" s="24">
        <f>E118*12.5*27</f>
        <v>675</v>
      </c>
      <c r="K118" s="25">
        <f t="shared" si="6"/>
        <v>-562.5</v>
      </c>
    </row>
    <row r="119" spans="1:11" customFormat="1" ht="15.75" hidden="1" thickBot="1" x14ac:dyDescent="0.3">
      <c r="A119" s="6" t="s">
        <v>123</v>
      </c>
      <c r="B119" s="6" t="s">
        <v>1</v>
      </c>
      <c r="C119" s="1">
        <f t="shared" si="4"/>
        <v>3</v>
      </c>
      <c r="D119" s="2">
        <v>1</v>
      </c>
      <c r="E119" s="3">
        <v>2</v>
      </c>
      <c r="F119" s="4">
        <v>1</v>
      </c>
      <c r="G119" s="8">
        <v>0</v>
      </c>
      <c r="H119" s="22">
        <f t="shared" si="7"/>
        <v>0.33333333333333331</v>
      </c>
      <c r="I119" s="23">
        <f>D119*12.5*9</f>
        <v>112.5</v>
      </c>
      <c r="J119" s="24">
        <f>E119*12.5*27</f>
        <v>675</v>
      </c>
      <c r="K119" s="25">
        <f t="shared" si="6"/>
        <v>-562.5</v>
      </c>
    </row>
    <row r="120" spans="1:11" customFormat="1" ht="15.75" hidden="1" thickBot="1" x14ac:dyDescent="0.3">
      <c r="A120" s="1" t="s">
        <v>124</v>
      </c>
      <c r="B120" s="1" t="s">
        <v>1</v>
      </c>
      <c r="C120" s="1">
        <f t="shared" si="4"/>
        <v>3</v>
      </c>
      <c r="D120" s="2">
        <v>2</v>
      </c>
      <c r="E120" s="3">
        <v>1</v>
      </c>
      <c r="F120" s="5">
        <v>3</v>
      </c>
      <c r="G120" s="4">
        <v>1</v>
      </c>
      <c r="H120" s="22">
        <f t="shared" si="7"/>
        <v>0.66666666666666663</v>
      </c>
      <c r="I120" s="23">
        <f>D120*13*12.5</f>
        <v>325</v>
      </c>
      <c r="J120" s="24">
        <f>E120*36*12.5</f>
        <v>450</v>
      </c>
      <c r="K120" s="25">
        <f t="shared" si="6"/>
        <v>-125</v>
      </c>
    </row>
    <row r="121" spans="1:11" customFormat="1" ht="15.75" hidden="1" thickBot="1" x14ac:dyDescent="0.3">
      <c r="A121" s="6" t="s">
        <v>125</v>
      </c>
      <c r="B121" s="6" t="s">
        <v>1</v>
      </c>
      <c r="C121" s="1">
        <f t="shared" si="4"/>
        <v>0</v>
      </c>
      <c r="D121" s="10">
        <v>0</v>
      </c>
      <c r="E121" s="3">
        <v>0</v>
      </c>
      <c r="F121" s="8">
        <v>0</v>
      </c>
      <c r="G121" s="8">
        <v>0</v>
      </c>
      <c r="H121" s="22">
        <v>0</v>
      </c>
      <c r="I121" s="23">
        <f>D121*13*12.5</f>
        <v>0</v>
      </c>
      <c r="J121" s="24">
        <f>E121*36*12.5</f>
        <v>0</v>
      </c>
      <c r="K121" s="25">
        <f t="shared" si="6"/>
        <v>0</v>
      </c>
    </row>
    <row r="122" spans="1:11" ht="26.25" customHeight="1" thickBot="1" x14ac:dyDescent="0.3">
      <c r="A122" s="36" t="s">
        <v>14</v>
      </c>
      <c r="B122" s="36" t="s">
        <v>1</v>
      </c>
      <c r="C122" s="28">
        <f t="shared" si="4"/>
        <v>9</v>
      </c>
      <c r="D122" s="29">
        <v>8</v>
      </c>
      <c r="E122" s="30">
        <v>1</v>
      </c>
      <c r="F122" s="31">
        <v>2</v>
      </c>
      <c r="G122" s="39">
        <v>0</v>
      </c>
      <c r="H122" s="32">
        <f t="shared" ref="H122:H153" si="8">D122/C122</f>
        <v>0.88888888888888884</v>
      </c>
      <c r="I122" s="33">
        <f>D122*19*5</f>
        <v>760</v>
      </c>
      <c r="J122" s="34">
        <f>E122*52*5</f>
        <v>260</v>
      </c>
      <c r="K122" s="35">
        <f t="shared" si="6"/>
        <v>500</v>
      </c>
    </row>
    <row r="123" spans="1:11" ht="26.25" customHeight="1" thickBot="1" x14ac:dyDescent="0.3">
      <c r="A123" s="36" t="s">
        <v>185</v>
      </c>
      <c r="B123" s="36" t="s">
        <v>1</v>
      </c>
      <c r="C123" s="28">
        <f t="shared" si="4"/>
        <v>9</v>
      </c>
      <c r="D123" s="29">
        <v>8</v>
      </c>
      <c r="E123" s="30">
        <v>1</v>
      </c>
      <c r="F123" s="40">
        <v>3</v>
      </c>
      <c r="G123" s="39">
        <v>0</v>
      </c>
      <c r="H123" s="32">
        <f t="shared" si="8"/>
        <v>0.88888888888888884</v>
      </c>
      <c r="I123" s="33">
        <f>D123*19*5</f>
        <v>760</v>
      </c>
      <c r="J123" s="34">
        <f>E123*52*5</f>
        <v>260</v>
      </c>
      <c r="K123" s="35">
        <f t="shared" si="6"/>
        <v>500</v>
      </c>
    </row>
    <row r="124" spans="1:11" ht="26.25" customHeight="1" thickBot="1" x14ac:dyDescent="0.3">
      <c r="A124" s="36" t="s">
        <v>12</v>
      </c>
      <c r="B124" s="36" t="s">
        <v>1</v>
      </c>
      <c r="C124" s="28">
        <f t="shared" si="4"/>
        <v>15</v>
      </c>
      <c r="D124" s="29">
        <v>13</v>
      </c>
      <c r="E124" s="30">
        <v>2</v>
      </c>
      <c r="F124" s="37">
        <v>1</v>
      </c>
      <c r="G124" s="39">
        <v>0</v>
      </c>
      <c r="H124" s="32">
        <f t="shared" si="8"/>
        <v>0.8666666666666667</v>
      </c>
      <c r="I124" s="33">
        <f>D124*5*13</f>
        <v>845</v>
      </c>
      <c r="J124" s="34">
        <f>E124*5*36</f>
        <v>360</v>
      </c>
      <c r="K124" s="35">
        <f t="shared" si="6"/>
        <v>485</v>
      </c>
    </row>
    <row r="125" spans="1:11" ht="26.25" customHeight="1" thickBot="1" x14ac:dyDescent="0.3">
      <c r="A125" s="36" t="s">
        <v>155</v>
      </c>
      <c r="B125" s="36" t="s">
        <v>1</v>
      </c>
      <c r="C125" s="28">
        <f t="shared" si="4"/>
        <v>20</v>
      </c>
      <c r="D125" s="29">
        <v>16</v>
      </c>
      <c r="E125" s="30">
        <v>4</v>
      </c>
      <c r="F125" s="38">
        <v>3</v>
      </c>
      <c r="G125" s="37">
        <v>1</v>
      </c>
      <c r="H125" s="32">
        <f t="shared" si="8"/>
        <v>0.8</v>
      </c>
      <c r="I125" s="33">
        <f>D125*12.5*9</f>
        <v>1800</v>
      </c>
      <c r="J125" s="34">
        <f>E125*12.5*27</f>
        <v>1350</v>
      </c>
      <c r="K125" s="35">
        <f t="shared" si="6"/>
        <v>450</v>
      </c>
    </row>
    <row r="126" spans="1:11" ht="26.25" customHeight="1" thickBot="1" x14ac:dyDescent="0.3">
      <c r="A126" s="28" t="s">
        <v>252</v>
      </c>
      <c r="B126" s="28" t="s">
        <v>1</v>
      </c>
      <c r="C126" s="28">
        <f t="shared" si="4"/>
        <v>29</v>
      </c>
      <c r="D126" s="29">
        <v>23</v>
      </c>
      <c r="E126" s="30">
        <v>6</v>
      </c>
      <c r="F126" s="31">
        <v>2</v>
      </c>
      <c r="G126" s="37">
        <v>1</v>
      </c>
      <c r="H126" s="32">
        <f t="shared" si="8"/>
        <v>0.7931034482758621</v>
      </c>
      <c r="I126" s="33">
        <f>D126*10*9</f>
        <v>2070</v>
      </c>
      <c r="J126" s="34">
        <f>E126*10*27</f>
        <v>1620</v>
      </c>
      <c r="K126" s="35">
        <f t="shared" si="6"/>
        <v>450</v>
      </c>
    </row>
    <row r="127" spans="1:11" ht="26.25" customHeight="1" thickBot="1" x14ac:dyDescent="0.3">
      <c r="A127" s="36" t="s">
        <v>161</v>
      </c>
      <c r="B127" s="36" t="s">
        <v>1</v>
      </c>
      <c r="C127" s="28">
        <f t="shared" si="4"/>
        <v>7</v>
      </c>
      <c r="D127" s="29">
        <v>6</v>
      </c>
      <c r="E127" s="30">
        <v>1</v>
      </c>
      <c r="F127" s="31">
        <v>2</v>
      </c>
      <c r="G127" s="39">
        <v>0</v>
      </c>
      <c r="H127" s="32">
        <f t="shared" si="8"/>
        <v>0.8571428571428571</v>
      </c>
      <c r="I127" s="33">
        <f>D127*13*10</f>
        <v>780</v>
      </c>
      <c r="J127" s="34">
        <f>E127*36*10</f>
        <v>360</v>
      </c>
      <c r="K127" s="35">
        <f t="shared" si="6"/>
        <v>420</v>
      </c>
    </row>
    <row r="128" spans="1:11" customFormat="1" ht="15.75" hidden="1" thickBot="1" x14ac:dyDescent="0.3">
      <c r="A128" s="1" t="s">
        <v>132</v>
      </c>
      <c r="B128" s="1" t="s">
        <v>1</v>
      </c>
      <c r="C128" s="1">
        <f t="shared" si="4"/>
        <v>9</v>
      </c>
      <c r="D128" s="2">
        <v>6</v>
      </c>
      <c r="E128" s="3">
        <v>3</v>
      </c>
      <c r="F128" s="21">
        <v>2</v>
      </c>
      <c r="G128" s="4">
        <v>1</v>
      </c>
      <c r="H128" s="22">
        <f t="shared" si="8"/>
        <v>0.66666666666666663</v>
      </c>
      <c r="I128" s="23">
        <f>D128*13*10</f>
        <v>780</v>
      </c>
      <c r="J128" s="24">
        <f>E128*36*10</f>
        <v>1080</v>
      </c>
      <c r="K128" s="25">
        <f t="shared" si="6"/>
        <v>-300</v>
      </c>
    </row>
    <row r="129" spans="1:11" customFormat="1" ht="15.75" hidden="1" thickBot="1" x14ac:dyDescent="0.3">
      <c r="A129" s="6" t="s">
        <v>133</v>
      </c>
      <c r="B129" s="6" t="s">
        <v>1</v>
      </c>
      <c r="C129" s="1">
        <f t="shared" si="4"/>
        <v>7</v>
      </c>
      <c r="D129" s="2">
        <v>5</v>
      </c>
      <c r="E129" s="3">
        <v>2</v>
      </c>
      <c r="F129" s="4">
        <v>1</v>
      </c>
      <c r="G129" s="4">
        <v>1</v>
      </c>
      <c r="H129" s="22">
        <f t="shared" si="8"/>
        <v>0.7142857142857143</v>
      </c>
      <c r="I129" s="23">
        <f>D129*13*10</f>
        <v>650</v>
      </c>
      <c r="J129" s="24">
        <f>E129*36*10</f>
        <v>720</v>
      </c>
      <c r="K129" s="25">
        <f t="shared" si="6"/>
        <v>-70</v>
      </c>
    </row>
    <row r="130" spans="1:11" customFormat="1" ht="15.75" hidden="1" thickBot="1" x14ac:dyDescent="0.3">
      <c r="A130" s="11" t="s">
        <v>134</v>
      </c>
      <c r="B130" s="11" t="s">
        <v>1</v>
      </c>
      <c r="C130" s="1">
        <f t="shared" ref="C130:C193" si="9">D130+E130</f>
        <v>91</v>
      </c>
      <c r="D130" s="12">
        <v>64</v>
      </c>
      <c r="E130" s="13">
        <v>27</v>
      </c>
      <c r="F130" s="19">
        <v>3</v>
      </c>
      <c r="G130" s="14">
        <v>2</v>
      </c>
      <c r="H130" s="22">
        <f t="shared" si="8"/>
        <v>0.70329670329670335</v>
      </c>
      <c r="I130" s="23">
        <f>D130*5*29</f>
        <v>9280</v>
      </c>
      <c r="J130" s="24">
        <f>E130*5*77</f>
        <v>10395</v>
      </c>
      <c r="K130" s="25">
        <f t="shared" ref="K130:K193" si="10">I130-J130</f>
        <v>-1115</v>
      </c>
    </row>
    <row r="131" spans="1:11" customFormat="1" ht="15.75" hidden="1" thickBot="1" x14ac:dyDescent="0.3">
      <c r="A131" s="6" t="s">
        <v>135</v>
      </c>
      <c r="B131" s="6" t="s">
        <v>1</v>
      </c>
      <c r="C131" s="1">
        <f t="shared" si="9"/>
        <v>15</v>
      </c>
      <c r="D131" s="2">
        <v>8</v>
      </c>
      <c r="E131" s="3">
        <v>7</v>
      </c>
      <c r="F131" s="21">
        <v>3</v>
      </c>
      <c r="G131" s="7">
        <v>1</v>
      </c>
      <c r="H131" s="22">
        <f t="shared" si="8"/>
        <v>0.53333333333333333</v>
      </c>
      <c r="I131" s="23">
        <f>D131*5*29</f>
        <v>1160</v>
      </c>
      <c r="J131" s="24">
        <f>E131*5*77</f>
        <v>2695</v>
      </c>
      <c r="K131" s="25">
        <f t="shared" si="10"/>
        <v>-1535</v>
      </c>
    </row>
    <row r="132" spans="1:11" customFormat="1" ht="15.75" hidden="1" thickBot="1" x14ac:dyDescent="0.3">
      <c r="A132" s="1" t="s">
        <v>136</v>
      </c>
      <c r="B132" s="1" t="s">
        <v>1</v>
      </c>
      <c r="C132" s="1">
        <f t="shared" si="9"/>
        <v>52</v>
      </c>
      <c r="D132" s="2">
        <v>36</v>
      </c>
      <c r="E132" s="3">
        <v>16</v>
      </c>
      <c r="F132" s="21">
        <v>3</v>
      </c>
      <c r="G132" s="4">
        <v>2</v>
      </c>
      <c r="H132" s="22">
        <f t="shared" si="8"/>
        <v>0.69230769230769229</v>
      </c>
      <c r="I132" s="23">
        <f>D132*39*5</f>
        <v>7020</v>
      </c>
      <c r="J132" s="24">
        <f>E132*102*5</f>
        <v>8160</v>
      </c>
      <c r="K132" s="25">
        <f t="shared" si="10"/>
        <v>-1140</v>
      </c>
    </row>
    <row r="133" spans="1:11" ht="26.25" customHeight="1" thickBot="1" x14ac:dyDescent="0.3">
      <c r="A133" s="28" t="s">
        <v>112</v>
      </c>
      <c r="B133" s="28" t="s">
        <v>1</v>
      </c>
      <c r="C133" s="28">
        <f t="shared" si="9"/>
        <v>10</v>
      </c>
      <c r="D133" s="29">
        <v>9</v>
      </c>
      <c r="E133" s="30">
        <v>1</v>
      </c>
      <c r="F133" s="31">
        <v>1</v>
      </c>
      <c r="G133" s="39">
        <v>0</v>
      </c>
      <c r="H133" s="32">
        <f t="shared" si="8"/>
        <v>0.9</v>
      </c>
      <c r="I133" s="33">
        <f>D133*5*13</f>
        <v>585</v>
      </c>
      <c r="J133" s="34">
        <f>E133*5*36</f>
        <v>180</v>
      </c>
      <c r="K133" s="35">
        <f t="shared" si="10"/>
        <v>405</v>
      </c>
    </row>
    <row r="134" spans="1:11" customFormat="1" ht="15.75" hidden="1" thickBot="1" x14ac:dyDescent="0.3">
      <c r="A134" s="1" t="s">
        <v>138</v>
      </c>
      <c r="B134" s="1" t="s">
        <v>1</v>
      </c>
      <c r="C134" s="1">
        <f t="shared" si="9"/>
        <v>35</v>
      </c>
      <c r="D134" s="2">
        <v>23</v>
      </c>
      <c r="E134" s="3">
        <v>12</v>
      </c>
      <c r="F134" s="5">
        <v>4</v>
      </c>
      <c r="G134" s="7">
        <v>1</v>
      </c>
      <c r="H134" s="22">
        <f t="shared" si="8"/>
        <v>0.65714285714285714</v>
      </c>
      <c r="I134" s="23">
        <f>D134*49*5</f>
        <v>5635</v>
      </c>
      <c r="J134" s="24">
        <f>E134*127*5</f>
        <v>7620</v>
      </c>
      <c r="K134" s="25">
        <f t="shared" si="10"/>
        <v>-1985</v>
      </c>
    </row>
    <row r="135" spans="1:11" ht="26.25" customHeight="1" thickBot="1" x14ac:dyDescent="0.3">
      <c r="A135" s="28" t="s">
        <v>180</v>
      </c>
      <c r="B135" s="28" t="s">
        <v>1</v>
      </c>
      <c r="C135" s="28">
        <f t="shared" si="9"/>
        <v>97</v>
      </c>
      <c r="D135" s="29">
        <v>75</v>
      </c>
      <c r="E135" s="30">
        <v>22</v>
      </c>
      <c r="F135" s="49">
        <v>4</v>
      </c>
      <c r="G135" s="40">
        <v>3</v>
      </c>
      <c r="H135" s="32">
        <f t="shared" si="8"/>
        <v>0.77319587628865982</v>
      </c>
      <c r="I135" s="33">
        <f>D135*9*5</f>
        <v>3375</v>
      </c>
      <c r="J135" s="34">
        <f>E135*27*5</f>
        <v>2970</v>
      </c>
      <c r="K135" s="35">
        <f t="shared" si="10"/>
        <v>405</v>
      </c>
    </row>
    <row r="136" spans="1:11" ht="26.25" customHeight="1" thickBot="1" x14ac:dyDescent="0.3">
      <c r="A136" s="36" t="s">
        <v>183</v>
      </c>
      <c r="B136" s="36" t="s">
        <v>1</v>
      </c>
      <c r="C136" s="28">
        <f t="shared" si="9"/>
        <v>25</v>
      </c>
      <c r="D136" s="29">
        <v>20</v>
      </c>
      <c r="E136" s="30">
        <v>5</v>
      </c>
      <c r="F136" s="31">
        <v>1</v>
      </c>
      <c r="G136" s="31">
        <v>1</v>
      </c>
      <c r="H136" s="32">
        <f t="shared" si="8"/>
        <v>0.8</v>
      </c>
      <c r="I136" s="33">
        <f>D136*5*13</f>
        <v>1300</v>
      </c>
      <c r="J136" s="34">
        <f>E136*5*36</f>
        <v>900</v>
      </c>
      <c r="K136" s="35">
        <f t="shared" si="10"/>
        <v>400</v>
      </c>
    </row>
    <row r="137" spans="1:11" customFormat="1" ht="15.75" hidden="1" thickBot="1" x14ac:dyDescent="0.3">
      <c r="A137" s="6" t="s">
        <v>141</v>
      </c>
      <c r="B137" s="6" t="s">
        <v>1</v>
      </c>
      <c r="C137" s="1">
        <f t="shared" si="9"/>
        <v>2</v>
      </c>
      <c r="D137" s="2">
        <v>1</v>
      </c>
      <c r="E137" s="3">
        <v>1</v>
      </c>
      <c r="F137" s="7">
        <v>1</v>
      </c>
      <c r="G137" s="8">
        <v>0</v>
      </c>
      <c r="H137" s="22">
        <f t="shared" si="8"/>
        <v>0.5</v>
      </c>
      <c r="I137" s="23">
        <f>D137*59*5</f>
        <v>295</v>
      </c>
      <c r="J137" s="24">
        <f>E137*152*5</f>
        <v>760</v>
      </c>
      <c r="K137" s="25">
        <f t="shared" si="10"/>
        <v>-465</v>
      </c>
    </row>
    <row r="138" spans="1:11" customFormat="1" ht="15.75" hidden="1" thickBot="1" x14ac:dyDescent="0.3">
      <c r="A138" s="1" t="s">
        <v>142</v>
      </c>
      <c r="B138" s="1" t="s">
        <v>1</v>
      </c>
      <c r="C138" s="1">
        <f t="shared" si="9"/>
        <v>93</v>
      </c>
      <c r="D138" s="2">
        <v>63</v>
      </c>
      <c r="E138" s="3">
        <v>30</v>
      </c>
      <c r="F138" s="4">
        <v>2</v>
      </c>
      <c r="G138" s="20">
        <v>5</v>
      </c>
      <c r="H138" s="22">
        <f t="shared" si="8"/>
        <v>0.67741935483870963</v>
      </c>
      <c r="I138" s="23">
        <f>D138*9*5</f>
        <v>2835</v>
      </c>
      <c r="J138" s="24">
        <f>E138*27*5</f>
        <v>4050</v>
      </c>
      <c r="K138" s="25">
        <f t="shared" si="10"/>
        <v>-1215</v>
      </c>
    </row>
    <row r="139" spans="1:11" ht="26.25" customHeight="1" thickBot="1" x14ac:dyDescent="0.3">
      <c r="A139" s="36" t="s">
        <v>28</v>
      </c>
      <c r="B139" s="36" t="s">
        <v>1</v>
      </c>
      <c r="C139" s="28">
        <f t="shared" si="9"/>
        <v>3</v>
      </c>
      <c r="D139" s="29">
        <v>3</v>
      </c>
      <c r="E139" s="30">
        <v>0</v>
      </c>
      <c r="F139" s="39">
        <v>0</v>
      </c>
      <c r="G139" s="39">
        <v>0</v>
      </c>
      <c r="H139" s="32">
        <f t="shared" si="8"/>
        <v>1</v>
      </c>
      <c r="I139" s="33">
        <f>D139*13*10</f>
        <v>390</v>
      </c>
      <c r="J139" s="34">
        <f>E139*36*10</f>
        <v>0</v>
      </c>
      <c r="K139" s="35">
        <f t="shared" si="10"/>
        <v>390</v>
      </c>
    </row>
    <row r="140" spans="1:11" customFormat="1" ht="15.75" hidden="1" thickBot="1" x14ac:dyDescent="0.3">
      <c r="A140" s="1" t="s">
        <v>144</v>
      </c>
      <c r="B140" s="1" t="s">
        <v>1</v>
      </c>
      <c r="C140" s="1">
        <f t="shared" si="9"/>
        <v>40</v>
      </c>
      <c r="D140" s="2">
        <v>26</v>
      </c>
      <c r="E140" s="3">
        <v>14</v>
      </c>
      <c r="F140" s="21">
        <v>3</v>
      </c>
      <c r="G140" s="7">
        <v>1</v>
      </c>
      <c r="H140" s="22">
        <f t="shared" si="8"/>
        <v>0.65</v>
      </c>
      <c r="I140" s="23">
        <f>D140*5*13</f>
        <v>1690</v>
      </c>
      <c r="J140" s="24">
        <f>E140*5*36</f>
        <v>2520</v>
      </c>
      <c r="K140" s="25">
        <f t="shared" si="10"/>
        <v>-830</v>
      </c>
    </row>
    <row r="141" spans="1:11" customFormat="1" ht="15.75" hidden="1" thickBot="1" x14ac:dyDescent="0.3">
      <c r="A141" s="6" t="s">
        <v>145</v>
      </c>
      <c r="B141" s="6" t="s">
        <v>1</v>
      </c>
      <c r="C141" s="1">
        <f t="shared" si="9"/>
        <v>46</v>
      </c>
      <c r="D141" s="2">
        <v>31</v>
      </c>
      <c r="E141" s="3">
        <v>15</v>
      </c>
      <c r="F141" s="4">
        <v>2</v>
      </c>
      <c r="G141" s="4">
        <v>2</v>
      </c>
      <c r="H141" s="22">
        <f t="shared" si="8"/>
        <v>0.67391304347826086</v>
      </c>
      <c r="I141" s="23">
        <f>D141*5*13</f>
        <v>2015</v>
      </c>
      <c r="J141" s="24">
        <f>E141*5*36</f>
        <v>2700</v>
      </c>
      <c r="K141" s="25">
        <f t="shared" si="10"/>
        <v>-685</v>
      </c>
    </row>
    <row r="142" spans="1:11" ht="26.25" customHeight="1" thickBot="1" x14ac:dyDescent="0.3">
      <c r="A142" s="36" t="s">
        <v>255</v>
      </c>
      <c r="B142" s="36" t="s">
        <v>1</v>
      </c>
      <c r="C142" s="28">
        <f t="shared" si="9"/>
        <v>3</v>
      </c>
      <c r="D142" s="29">
        <v>3</v>
      </c>
      <c r="E142" s="30">
        <v>0</v>
      </c>
      <c r="F142" s="39">
        <v>0</v>
      </c>
      <c r="G142" s="39">
        <v>0</v>
      </c>
      <c r="H142" s="32">
        <f t="shared" si="8"/>
        <v>1</v>
      </c>
      <c r="I142" s="33">
        <f>D142*13*10</f>
        <v>390</v>
      </c>
      <c r="J142" s="34">
        <f>E142*36*10</f>
        <v>0</v>
      </c>
      <c r="K142" s="35">
        <f t="shared" si="10"/>
        <v>390</v>
      </c>
    </row>
    <row r="143" spans="1:11" ht="26.25" customHeight="1" thickBot="1" x14ac:dyDescent="0.3">
      <c r="A143" s="28" t="s">
        <v>152</v>
      </c>
      <c r="B143" s="28" t="s">
        <v>1</v>
      </c>
      <c r="C143" s="28">
        <f t="shared" si="9"/>
        <v>19</v>
      </c>
      <c r="D143" s="29">
        <v>15</v>
      </c>
      <c r="E143" s="30">
        <v>4</v>
      </c>
      <c r="F143" s="40">
        <v>4</v>
      </c>
      <c r="G143" s="37">
        <v>1</v>
      </c>
      <c r="H143" s="32">
        <f t="shared" si="8"/>
        <v>0.78947368421052633</v>
      </c>
      <c r="I143" s="33">
        <f>D143*19*5</f>
        <v>1425</v>
      </c>
      <c r="J143" s="34">
        <f>E143*52*5</f>
        <v>1040</v>
      </c>
      <c r="K143" s="35">
        <f t="shared" si="10"/>
        <v>385</v>
      </c>
    </row>
    <row r="144" spans="1:11" customFormat="1" ht="15.75" hidden="1" thickBot="1" x14ac:dyDescent="0.3">
      <c r="A144" s="1" t="s">
        <v>148</v>
      </c>
      <c r="B144" s="1" t="s">
        <v>1</v>
      </c>
      <c r="C144" s="1">
        <f t="shared" si="9"/>
        <v>94</v>
      </c>
      <c r="D144" s="2">
        <v>60</v>
      </c>
      <c r="E144" s="3">
        <v>34</v>
      </c>
      <c r="F144" s="9">
        <v>6</v>
      </c>
      <c r="G144" s="21">
        <v>3</v>
      </c>
      <c r="H144" s="22">
        <f t="shared" si="8"/>
        <v>0.63829787234042556</v>
      </c>
      <c r="I144" s="23">
        <f>D144*9*5</f>
        <v>2700</v>
      </c>
      <c r="J144" s="24">
        <f>E144*27*5</f>
        <v>4590</v>
      </c>
      <c r="K144" s="25">
        <f t="shared" si="10"/>
        <v>-1890</v>
      </c>
    </row>
    <row r="145" spans="1:11" customFormat="1" ht="15.75" hidden="1" thickBot="1" x14ac:dyDescent="0.3">
      <c r="A145" s="6" t="s">
        <v>149</v>
      </c>
      <c r="B145" s="6" t="s">
        <v>1</v>
      </c>
      <c r="C145" s="1">
        <f t="shared" si="9"/>
        <v>95</v>
      </c>
      <c r="D145" s="2">
        <v>63</v>
      </c>
      <c r="E145" s="3">
        <v>32</v>
      </c>
      <c r="F145" s="9">
        <v>6</v>
      </c>
      <c r="G145" s="4">
        <v>2</v>
      </c>
      <c r="H145" s="22">
        <f t="shared" si="8"/>
        <v>0.66315789473684206</v>
      </c>
      <c r="I145" s="23">
        <f>D145*9*5</f>
        <v>2835</v>
      </c>
      <c r="J145" s="24">
        <f>E145*27*5</f>
        <v>4320</v>
      </c>
      <c r="K145" s="25">
        <f t="shared" si="10"/>
        <v>-1485</v>
      </c>
    </row>
    <row r="146" spans="1:11" ht="26.25" customHeight="1" thickBot="1" x14ac:dyDescent="0.3">
      <c r="A146" s="28" t="s">
        <v>62</v>
      </c>
      <c r="B146" s="28" t="s">
        <v>1</v>
      </c>
      <c r="C146" s="28">
        <f t="shared" si="9"/>
        <v>6</v>
      </c>
      <c r="D146" s="29">
        <v>5</v>
      </c>
      <c r="E146" s="30">
        <v>1</v>
      </c>
      <c r="F146" s="31">
        <v>1</v>
      </c>
      <c r="G146" s="39">
        <v>0</v>
      </c>
      <c r="H146" s="32">
        <f t="shared" si="8"/>
        <v>0.83333333333333337</v>
      </c>
      <c r="I146" s="33">
        <f>D146*13*12.5</f>
        <v>812.5</v>
      </c>
      <c r="J146" s="34">
        <f>E146*36*12.5</f>
        <v>450</v>
      </c>
      <c r="K146" s="35">
        <f t="shared" si="10"/>
        <v>362.5</v>
      </c>
    </row>
    <row r="147" spans="1:11" customFormat="1" ht="15.75" hidden="1" thickBot="1" x14ac:dyDescent="0.3">
      <c r="A147" s="6" t="s">
        <v>151</v>
      </c>
      <c r="B147" s="6" t="s">
        <v>1</v>
      </c>
      <c r="C147" s="1">
        <f t="shared" si="9"/>
        <v>49</v>
      </c>
      <c r="D147" s="2">
        <v>35</v>
      </c>
      <c r="E147" s="3">
        <v>14</v>
      </c>
      <c r="F147" s="4">
        <v>2</v>
      </c>
      <c r="G147" s="21">
        <v>3</v>
      </c>
      <c r="H147" s="22">
        <f t="shared" si="8"/>
        <v>0.7142857142857143</v>
      </c>
      <c r="I147" s="23">
        <f>D147*5*13</f>
        <v>2275</v>
      </c>
      <c r="J147" s="24">
        <f>E147*5*36</f>
        <v>2520</v>
      </c>
      <c r="K147" s="25">
        <f t="shared" si="10"/>
        <v>-245</v>
      </c>
    </row>
    <row r="148" spans="1:11" ht="26.25" customHeight="1" thickBot="1" x14ac:dyDescent="0.3">
      <c r="A148" s="36" t="s">
        <v>251</v>
      </c>
      <c r="B148" s="36" t="s">
        <v>1</v>
      </c>
      <c r="C148" s="28">
        <f t="shared" si="9"/>
        <v>6</v>
      </c>
      <c r="D148" s="29">
        <v>5</v>
      </c>
      <c r="E148" s="30">
        <v>1</v>
      </c>
      <c r="F148" s="31">
        <v>2</v>
      </c>
      <c r="G148" s="39">
        <v>0</v>
      </c>
      <c r="H148" s="32">
        <f t="shared" si="8"/>
        <v>0.83333333333333337</v>
      </c>
      <c r="I148" s="33">
        <f>D148*13*12.5</f>
        <v>812.5</v>
      </c>
      <c r="J148" s="34">
        <f>E148*36*12.5</f>
        <v>450</v>
      </c>
      <c r="K148" s="35">
        <f t="shared" si="10"/>
        <v>362.5</v>
      </c>
    </row>
    <row r="149" spans="1:11" ht="26.25" customHeight="1" thickBot="1" x14ac:dyDescent="0.3">
      <c r="A149" s="28" t="s">
        <v>70</v>
      </c>
      <c r="B149" s="28" t="s">
        <v>1</v>
      </c>
      <c r="C149" s="28">
        <f t="shared" si="9"/>
        <v>14</v>
      </c>
      <c r="D149" s="29">
        <v>11</v>
      </c>
      <c r="E149" s="30">
        <v>3</v>
      </c>
      <c r="F149" s="40">
        <v>2</v>
      </c>
      <c r="G149" s="39">
        <v>0</v>
      </c>
      <c r="H149" s="32">
        <f t="shared" si="8"/>
        <v>0.7857142857142857</v>
      </c>
      <c r="I149" s="33">
        <f>D149*13*10</f>
        <v>1430</v>
      </c>
      <c r="J149" s="34">
        <f>E149*36*10</f>
        <v>1080</v>
      </c>
      <c r="K149" s="35">
        <f t="shared" si="10"/>
        <v>350</v>
      </c>
    </row>
    <row r="150" spans="1:11" ht="26.25" customHeight="1" thickBot="1" x14ac:dyDescent="0.3">
      <c r="A150" s="28" t="s">
        <v>258</v>
      </c>
      <c r="B150" s="28" t="s">
        <v>1</v>
      </c>
      <c r="C150" s="28">
        <f t="shared" si="9"/>
        <v>29</v>
      </c>
      <c r="D150" s="29">
        <v>22</v>
      </c>
      <c r="E150" s="30">
        <v>7</v>
      </c>
      <c r="F150" s="38">
        <v>3</v>
      </c>
      <c r="G150" s="37">
        <v>1</v>
      </c>
      <c r="H150" s="32">
        <f t="shared" si="8"/>
        <v>0.75862068965517238</v>
      </c>
      <c r="I150" s="33">
        <f>D150*13*10</f>
        <v>2860</v>
      </c>
      <c r="J150" s="34">
        <f>E150*36*10</f>
        <v>2520</v>
      </c>
      <c r="K150" s="35">
        <f t="shared" si="10"/>
        <v>340</v>
      </c>
    </row>
    <row r="151" spans="1:11" ht="26.25" customHeight="1" thickBot="1" x14ac:dyDescent="0.3">
      <c r="A151" s="28" t="s">
        <v>60</v>
      </c>
      <c r="B151" s="28" t="s">
        <v>1</v>
      </c>
      <c r="C151" s="28">
        <f t="shared" si="9"/>
        <v>7</v>
      </c>
      <c r="D151" s="29">
        <v>6</v>
      </c>
      <c r="E151" s="30">
        <v>1</v>
      </c>
      <c r="F151" s="40">
        <v>2</v>
      </c>
      <c r="G151" s="39">
        <v>0</v>
      </c>
      <c r="H151" s="32">
        <f t="shared" si="8"/>
        <v>0.8571428571428571</v>
      </c>
      <c r="I151" s="33">
        <f>D151*12.5*9</f>
        <v>675</v>
      </c>
      <c r="J151" s="34">
        <f>E151*12.5*27</f>
        <v>337.5</v>
      </c>
      <c r="K151" s="35">
        <f t="shared" si="10"/>
        <v>337.5</v>
      </c>
    </row>
    <row r="152" spans="1:11" ht="26.25" customHeight="1" thickBot="1" x14ac:dyDescent="0.3">
      <c r="A152" s="36" t="s">
        <v>61</v>
      </c>
      <c r="B152" s="36" t="s">
        <v>1</v>
      </c>
      <c r="C152" s="28">
        <f t="shared" si="9"/>
        <v>7</v>
      </c>
      <c r="D152" s="29">
        <v>6</v>
      </c>
      <c r="E152" s="30">
        <v>1</v>
      </c>
      <c r="F152" s="31">
        <v>1</v>
      </c>
      <c r="G152" s="39">
        <v>0</v>
      </c>
      <c r="H152" s="32">
        <f t="shared" si="8"/>
        <v>0.8571428571428571</v>
      </c>
      <c r="I152" s="33">
        <f>D152*12.5*9</f>
        <v>675</v>
      </c>
      <c r="J152" s="34">
        <f>E152*12.5*27</f>
        <v>337.5</v>
      </c>
      <c r="K152" s="35">
        <f t="shared" si="10"/>
        <v>337.5</v>
      </c>
    </row>
    <row r="153" spans="1:11" ht="26.25" customHeight="1" thickBot="1" x14ac:dyDescent="0.3">
      <c r="A153" s="28" t="s">
        <v>54</v>
      </c>
      <c r="B153" s="28" t="s">
        <v>1</v>
      </c>
      <c r="C153" s="28">
        <f t="shared" si="9"/>
        <v>39</v>
      </c>
      <c r="D153" s="29">
        <v>31</v>
      </c>
      <c r="E153" s="30">
        <v>8</v>
      </c>
      <c r="F153" s="31">
        <v>1</v>
      </c>
      <c r="G153" s="31">
        <v>1</v>
      </c>
      <c r="H153" s="32">
        <f t="shared" si="8"/>
        <v>0.79487179487179482</v>
      </c>
      <c r="I153" s="33">
        <f>D153*9*5</f>
        <v>1395</v>
      </c>
      <c r="J153" s="34">
        <f>E153*27*5</f>
        <v>1080</v>
      </c>
      <c r="K153" s="35">
        <f t="shared" si="10"/>
        <v>315</v>
      </c>
    </row>
    <row r="154" spans="1:11" customFormat="1" ht="15.75" hidden="1" thickBot="1" x14ac:dyDescent="0.3">
      <c r="A154" s="1" t="s">
        <v>158</v>
      </c>
      <c r="B154" s="1" t="s">
        <v>1</v>
      </c>
      <c r="C154" s="1">
        <f t="shared" si="9"/>
        <v>24</v>
      </c>
      <c r="D154" s="2">
        <v>17</v>
      </c>
      <c r="E154" s="3">
        <v>7</v>
      </c>
      <c r="F154" s="7">
        <v>1</v>
      </c>
      <c r="G154" s="4">
        <v>2</v>
      </c>
      <c r="H154" s="22">
        <f t="shared" ref="H154:H185" si="11">D154/C154</f>
        <v>0.70833333333333337</v>
      </c>
      <c r="I154" s="23">
        <f>D154*10*9</f>
        <v>1530</v>
      </c>
      <c r="J154" s="24">
        <f>E154*10*27</f>
        <v>1890</v>
      </c>
      <c r="K154" s="25">
        <f t="shared" si="10"/>
        <v>-360</v>
      </c>
    </row>
    <row r="155" spans="1:11" customFormat="1" ht="15.75" hidden="1" thickBot="1" x14ac:dyDescent="0.3">
      <c r="A155" s="6" t="s">
        <v>159</v>
      </c>
      <c r="B155" s="6" t="s">
        <v>1</v>
      </c>
      <c r="C155" s="1">
        <f t="shared" si="9"/>
        <v>23</v>
      </c>
      <c r="D155" s="2">
        <v>16</v>
      </c>
      <c r="E155" s="3">
        <v>7</v>
      </c>
      <c r="F155" s="7">
        <v>1</v>
      </c>
      <c r="G155" s="4">
        <v>2</v>
      </c>
      <c r="H155" s="22">
        <f t="shared" si="11"/>
        <v>0.69565217391304346</v>
      </c>
      <c r="I155" s="23">
        <f>D155*10*9</f>
        <v>1440</v>
      </c>
      <c r="J155" s="24">
        <f>E155*10*27</f>
        <v>1890</v>
      </c>
      <c r="K155" s="25">
        <f t="shared" si="10"/>
        <v>-450</v>
      </c>
    </row>
    <row r="156" spans="1:11" ht="26.25" customHeight="1" thickBot="1" x14ac:dyDescent="0.3">
      <c r="A156" s="36" t="s">
        <v>243</v>
      </c>
      <c r="B156" s="36" t="s">
        <v>1</v>
      </c>
      <c r="C156" s="28">
        <f t="shared" si="9"/>
        <v>47</v>
      </c>
      <c r="D156" s="29">
        <v>37</v>
      </c>
      <c r="E156" s="30">
        <v>10</v>
      </c>
      <c r="F156" s="31">
        <v>2</v>
      </c>
      <c r="G156" s="31">
        <v>2</v>
      </c>
      <c r="H156" s="32">
        <f t="shared" si="11"/>
        <v>0.78723404255319152</v>
      </c>
      <c r="I156" s="33">
        <f>D156*9*5</f>
        <v>1665</v>
      </c>
      <c r="J156" s="34">
        <f>E156*27*5</f>
        <v>1350</v>
      </c>
      <c r="K156" s="35">
        <f t="shared" si="10"/>
        <v>315</v>
      </c>
    </row>
    <row r="157" spans="1:11" ht="26.25" customHeight="1" thickBot="1" x14ac:dyDescent="0.3">
      <c r="A157" s="36" t="s">
        <v>227</v>
      </c>
      <c r="B157" s="36" t="s">
        <v>1</v>
      </c>
      <c r="C157" s="28">
        <f t="shared" si="9"/>
        <v>25</v>
      </c>
      <c r="D157" s="29">
        <v>19</v>
      </c>
      <c r="E157" s="30">
        <v>6</v>
      </c>
      <c r="F157" s="38">
        <v>3</v>
      </c>
      <c r="G157" s="37">
        <v>1</v>
      </c>
      <c r="H157" s="32">
        <f t="shared" si="11"/>
        <v>0.76</v>
      </c>
      <c r="I157" s="33">
        <f>D157*13*10</f>
        <v>2470</v>
      </c>
      <c r="J157" s="34">
        <f>E157*36*10</f>
        <v>2160</v>
      </c>
      <c r="K157" s="35">
        <f t="shared" si="10"/>
        <v>310</v>
      </c>
    </row>
    <row r="158" spans="1:11" ht="26.25" customHeight="1" thickBot="1" x14ac:dyDescent="0.3">
      <c r="A158" s="28" t="s">
        <v>226</v>
      </c>
      <c r="B158" s="28" t="s">
        <v>1</v>
      </c>
      <c r="C158" s="28">
        <f t="shared" si="9"/>
        <v>40</v>
      </c>
      <c r="D158" s="29">
        <v>30</v>
      </c>
      <c r="E158" s="30">
        <v>10</v>
      </c>
      <c r="F158" s="38">
        <v>3</v>
      </c>
      <c r="G158" s="37">
        <v>1</v>
      </c>
      <c r="H158" s="32">
        <f t="shared" si="11"/>
        <v>0.75</v>
      </c>
      <c r="I158" s="33">
        <f>D158*13*10</f>
        <v>3900</v>
      </c>
      <c r="J158" s="34">
        <f>E158*36*10</f>
        <v>3600</v>
      </c>
      <c r="K158" s="35">
        <f t="shared" si="10"/>
        <v>300</v>
      </c>
    </row>
    <row r="159" spans="1:11" ht="26.25" customHeight="1" thickBot="1" x14ac:dyDescent="0.3">
      <c r="A159" s="28" t="s">
        <v>184</v>
      </c>
      <c r="B159" s="28" t="s">
        <v>1</v>
      </c>
      <c r="C159" s="28">
        <f t="shared" si="9"/>
        <v>18</v>
      </c>
      <c r="D159" s="29">
        <v>14</v>
      </c>
      <c r="E159" s="30">
        <v>4</v>
      </c>
      <c r="F159" s="49">
        <v>4</v>
      </c>
      <c r="G159" s="31">
        <v>1</v>
      </c>
      <c r="H159" s="32">
        <f t="shared" si="11"/>
        <v>0.77777777777777779</v>
      </c>
      <c r="I159" s="33">
        <f>D159*19*5</f>
        <v>1330</v>
      </c>
      <c r="J159" s="34">
        <f>E159*52*5</f>
        <v>1040</v>
      </c>
      <c r="K159" s="35">
        <f t="shared" si="10"/>
        <v>290</v>
      </c>
    </row>
    <row r="160" spans="1:11" customFormat="1" ht="15.75" hidden="1" thickBot="1" x14ac:dyDescent="0.3">
      <c r="A160" s="1" t="s">
        <v>164</v>
      </c>
      <c r="B160" s="1" t="s">
        <v>1</v>
      </c>
      <c r="C160" s="1">
        <f t="shared" si="9"/>
        <v>26</v>
      </c>
      <c r="D160" s="2">
        <v>17</v>
      </c>
      <c r="E160" s="3">
        <v>9</v>
      </c>
      <c r="F160" s="21">
        <v>3</v>
      </c>
      <c r="G160" s="4">
        <v>2</v>
      </c>
      <c r="H160" s="22">
        <f t="shared" si="11"/>
        <v>0.65384615384615385</v>
      </c>
      <c r="I160" s="23">
        <f>D160*13*10</f>
        <v>2210</v>
      </c>
      <c r="J160" s="24">
        <f>E160*36*10</f>
        <v>3240</v>
      </c>
      <c r="K160" s="25">
        <f t="shared" si="10"/>
        <v>-1030</v>
      </c>
    </row>
    <row r="161" spans="1:11" customFormat="1" ht="15.75" hidden="1" thickBot="1" x14ac:dyDescent="0.3">
      <c r="A161" s="6" t="s">
        <v>165</v>
      </c>
      <c r="B161" s="6" t="s">
        <v>1</v>
      </c>
      <c r="C161" s="1">
        <f t="shared" si="9"/>
        <v>24</v>
      </c>
      <c r="D161" s="2">
        <v>15</v>
      </c>
      <c r="E161" s="3">
        <v>9</v>
      </c>
      <c r="F161" s="21">
        <v>3</v>
      </c>
      <c r="G161" s="4">
        <v>2</v>
      </c>
      <c r="H161" s="22">
        <f t="shared" si="11"/>
        <v>0.625</v>
      </c>
      <c r="I161" s="23">
        <f>D161*13*10</f>
        <v>1950</v>
      </c>
      <c r="J161" s="24">
        <f>E161*36*10</f>
        <v>3240</v>
      </c>
      <c r="K161" s="25">
        <f t="shared" si="10"/>
        <v>-1290</v>
      </c>
    </row>
    <row r="162" spans="1:11" customFormat="1" ht="15.75" hidden="1" thickBot="1" x14ac:dyDescent="0.3">
      <c r="A162" s="11" t="s">
        <v>166</v>
      </c>
      <c r="B162" s="11" t="s">
        <v>1</v>
      </c>
      <c r="C162" s="1">
        <f t="shared" si="9"/>
        <v>111</v>
      </c>
      <c r="D162" s="12">
        <v>82</v>
      </c>
      <c r="E162" s="13">
        <v>29</v>
      </c>
      <c r="F162" s="18">
        <v>4</v>
      </c>
      <c r="G162" s="18">
        <v>4</v>
      </c>
      <c r="H162" s="22">
        <f t="shared" si="11"/>
        <v>0.73873873873873874</v>
      </c>
      <c r="I162" s="23">
        <f>D162*5*29</f>
        <v>11890</v>
      </c>
      <c r="J162" s="24">
        <f>E162*5*77</f>
        <v>11165</v>
      </c>
      <c r="K162" s="25">
        <f t="shared" si="10"/>
        <v>725</v>
      </c>
    </row>
    <row r="163" spans="1:11" ht="26.25" customHeight="1" thickBot="1" x14ac:dyDescent="0.3">
      <c r="A163" s="36" t="s">
        <v>213</v>
      </c>
      <c r="B163" s="36" t="s">
        <v>1</v>
      </c>
      <c r="C163" s="28">
        <f t="shared" si="9"/>
        <v>76</v>
      </c>
      <c r="D163" s="29">
        <v>57</v>
      </c>
      <c r="E163" s="30">
        <v>19</v>
      </c>
      <c r="F163" s="31">
        <v>2</v>
      </c>
      <c r="G163" s="38">
        <v>3</v>
      </c>
      <c r="H163" s="32">
        <f t="shared" si="11"/>
        <v>0.75</v>
      </c>
      <c r="I163" s="33">
        <f>D163*5*13</f>
        <v>3705</v>
      </c>
      <c r="J163" s="34">
        <f>E163*5*36</f>
        <v>3420</v>
      </c>
      <c r="K163" s="35">
        <f t="shared" si="10"/>
        <v>285</v>
      </c>
    </row>
    <row r="164" spans="1:11" customFormat="1" ht="15.75" hidden="1" thickBot="1" x14ac:dyDescent="0.3">
      <c r="A164" s="1" t="s">
        <v>168</v>
      </c>
      <c r="B164" s="1" t="s">
        <v>1</v>
      </c>
      <c r="C164" s="1">
        <f t="shared" si="9"/>
        <v>62</v>
      </c>
      <c r="D164" s="2">
        <v>40</v>
      </c>
      <c r="E164" s="3">
        <v>22</v>
      </c>
      <c r="F164" s="20">
        <v>4</v>
      </c>
      <c r="G164" s="4">
        <v>1</v>
      </c>
      <c r="H164" s="22">
        <f t="shared" si="11"/>
        <v>0.64516129032258063</v>
      </c>
      <c r="I164" s="23">
        <f>D164*39*5</f>
        <v>7800</v>
      </c>
      <c r="J164" s="24">
        <f>E164*102*5</f>
        <v>11220</v>
      </c>
      <c r="K164" s="25">
        <f t="shared" si="10"/>
        <v>-3420</v>
      </c>
    </row>
    <row r="165" spans="1:11" customFormat="1" ht="15.75" hidden="1" thickBot="1" x14ac:dyDescent="0.3">
      <c r="A165" s="6" t="s">
        <v>169</v>
      </c>
      <c r="B165" s="6" t="s">
        <v>1</v>
      </c>
      <c r="C165" s="1">
        <f t="shared" si="9"/>
        <v>40</v>
      </c>
      <c r="D165" s="2">
        <v>24</v>
      </c>
      <c r="E165" s="3">
        <v>16</v>
      </c>
      <c r="F165" s="5">
        <v>3</v>
      </c>
      <c r="G165" s="21">
        <v>2</v>
      </c>
      <c r="H165" s="22">
        <f t="shared" si="11"/>
        <v>0.6</v>
      </c>
      <c r="I165" s="23">
        <f>D165*39*5</f>
        <v>4680</v>
      </c>
      <c r="J165" s="24">
        <f>E165*102*5</f>
        <v>8160</v>
      </c>
      <c r="K165" s="25">
        <f t="shared" si="10"/>
        <v>-3480</v>
      </c>
    </row>
    <row r="166" spans="1:11" ht="26.25" customHeight="1" thickBot="1" x14ac:dyDescent="0.3">
      <c r="A166" s="36" t="s">
        <v>113</v>
      </c>
      <c r="B166" s="36" t="s">
        <v>1</v>
      </c>
      <c r="C166" s="28">
        <f t="shared" si="9"/>
        <v>8</v>
      </c>
      <c r="D166" s="29">
        <v>7</v>
      </c>
      <c r="E166" s="30">
        <v>1</v>
      </c>
      <c r="F166" s="49">
        <v>4</v>
      </c>
      <c r="G166" s="31">
        <v>1</v>
      </c>
      <c r="H166" s="32">
        <f t="shared" si="11"/>
        <v>0.875</v>
      </c>
      <c r="I166" s="33">
        <f>D166*5*13</f>
        <v>455</v>
      </c>
      <c r="J166" s="34">
        <f>E166*5*36</f>
        <v>180</v>
      </c>
      <c r="K166" s="35">
        <f t="shared" si="10"/>
        <v>275</v>
      </c>
    </row>
    <row r="167" spans="1:11" customFormat="1" ht="15.75" hidden="1" thickBot="1" x14ac:dyDescent="0.3">
      <c r="A167" s="6" t="s">
        <v>171</v>
      </c>
      <c r="B167" s="6" t="s">
        <v>1</v>
      </c>
      <c r="C167" s="1">
        <f t="shared" si="9"/>
        <v>25</v>
      </c>
      <c r="D167" s="2">
        <v>18</v>
      </c>
      <c r="E167" s="3">
        <v>7</v>
      </c>
      <c r="F167" s="20">
        <v>4</v>
      </c>
      <c r="G167" s="4">
        <v>1</v>
      </c>
      <c r="H167" s="22">
        <f t="shared" si="11"/>
        <v>0.72</v>
      </c>
      <c r="I167" s="23">
        <f>D167*49*5</f>
        <v>4410</v>
      </c>
      <c r="J167" s="24">
        <f>E167*127*5</f>
        <v>4445</v>
      </c>
      <c r="K167" s="25">
        <f t="shared" si="10"/>
        <v>-35</v>
      </c>
    </row>
    <row r="168" spans="1:11" ht="26.25" customHeight="1" thickBot="1" x14ac:dyDescent="0.3">
      <c r="A168" s="28" t="s">
        <v>64</v>
      </c>
      <c r="B168" s="28" t="s">
        <v>1</v>
      </c>
      <c r="C168" s="28">
        <f t="shared" si="9"/>
        <v>11</v>
      </c>
      <c r="D168" s="29">
        <v>9</v>
      </c>
      <c r="E168" s="30">
        <v>2</v>
      </c>
      <c r="F168" s="31">
        <v>1</v>
      </c>
      <c r="G168" s="39">
        <v>0</v>
      </c>
      <c r="H168" s="32">
        <f t="shared" si="11"/>
        <v>0.81818181818181823</v>
      </c>
      <c r="I168" s="33">
        <f>D168*10*9</f>
        <v>810</v>
      </c>
      <c r="J168" s="34">
        <f>E168*10*27</f>
        <v>540</v>
      </c>
      <c r="K168" s="35">
        <f t="shared" si="10"/>
        <v>270</v>
      </c>
    </row>
    <row r="169" spans="1:11" ht="26.25" customHeight="1" thickBot="1" x14ac:dyDescent="0.3">
      <c r="A169" s="36" t="s">
        <v>65</v>
      </c>
      <c r="B169" s="36" t="s">
        <v>1</v>
      </c>
      <c r="C169" s="28">
        <f t="shared" si="9"/>
        <v>11</v>
      </c>
      <c r="D169" s="29">
        <v>9</v>
      </c>
      <c r="E169" s="30">
        <v>2</v>
      </c>
      <c r="F169" s="31">
        <v>1</v>
      </c>
      <c r="G169" s="39">
        <v>0</v>
      </c>
      <c r="H169" s="32">
        <f t="shared" si="11"/>
        <v>0.81818181818181823</v>
      </c>
      <c r="I169" s="33">
        <f>D169*10*9</f>
        <v>810</v>
      </c>
      <c r="J169" s="34">
        <f>E169*10*27</f>
        <v>540</v>
      </c>
      <c r="K169" s="35">
        <f t="shared" si="10"/>
        <v>270</v>
      </c>
    </row>
    <row r="170" spans="1:11" customFormat="1" ht="15.75" hidden="1" thickBot="1" x14ac:dyDescent="0.3">
      <c r="A170" s="1" t="s">
        <v>174</v>
      </c>
      <c r="B170" s="1" t="s">
        <v>1</v>
      </c>
      <c r="C170" s="1">
        <f t="shared" si="9"/>
        <v>69</v>
      </c>
      <c r="D170" s="2">
        <v>47</v>
      </c>
      <c r="E170" s="3">
        <v>22</v>
      </c>
      <c r="F170" s="9">
        <v>5</v>
      </c>
      <c r="G170" s="21">
        <v>2</v>
      </c>
      <c r="H170" s="22">
        <f t="shared" si="11"/>
        <v>0.6811594202898551</v>
      </c>
      <c r="I170" s="23">
        <f>D170*9*5</f>
        <v>2115</v>
      </c>
      <c r="J170" s="24">
        <f>E170*27*5</f>
        <v>2970</v>
      </c>
      <c r="K170" s="25">
        <f t="shared" si="10"/>
        <v>-855</v>
      </c>
    </row>
    <row r="171" spans="1:11" customFormat="1" ht="15.75" hidden="1" thickBot="1" x14ac:dyDescent="0.3">
      <c r="A171" s="6" t="s">
        <v>175</v>
      </c>
      <c r="B171" s="6" t="s">
        <v>1</v>
      </c>
      <c r="C171" s="1">
        <f t="shared" si="9"/>
        <v>34</v>
      </c>
      <c r="D171" s="2">
        <v>23</v>
      </c>
      <c r="E171" s="3">
        <v>11</v>
      </c>
      <c r="F171" s="5">
        <v>3</v>
      </c>
      <c r="G171" s="21">
        <v>2</v>
      </c>
      <c r="H171" s="22">
        <f t="shared" si="11"/>
        <v>0.67647058823529416</v>
      </c>
      <c r="I171" s="23">
        <f>D171*9*5</f>
        <v>1035</v>
      </c>
      <c r="J171" s="24">
        <f>E171*27*5</f>
        <v>1485</v>
      </c>
      <c r="K171" s="25">
        <f t="shared" si="10"/>
        <v>-450</v>
      </c>
    </row>
    <row r="172" spans="1:11" customFormat="1" ht="15.75" hidden="1" thickBot="1" x14ac:dyDescent="0.3">
      <c r="A172" s="1" t="s">
        <v>176</v>
      </c>
      <c r="B172" s="1" t="s">
        <v>1</v>
      </c>
      <c r="C172" s="1">
        <f t="shared" si="9"/>
        <v>39</v>
      </c>
      <c r="D172" s="2">
        <v>24</v>
      </c>
      <c r="E172" s="3">
        <v>15</v>
      </c>
      <c r="F172" s="5">
        <v>3</v>
      </c>
      <c r="G172" s="21">
        <v>2</v>
      </c>
      <c r="H172" s="22">
        <f t="shared" si="11"/>
        <v>0.61538461538461542</v>
      </c>
      <c r="I172" s="23">
        <f>D172*5*13</f>
        <v>1560</v>
      </c>
      <c r="J172" s="24">
        <f>E172*5*36</f>
        <v>2700</v>
      </c>
      <c r="K172" s="25">
        <f t="shared" si="10"/>
        <v>-1140</v>
      </c>
    </row>
    <row r="173" spans="1:11" customFormat="1" ht="15.75" hidden="1" thickBot="1" x14ac:dyDescent="0.3">
      <c r="A173" s="6" t="s">
        <v>177</v>
      </c>
      <c r="B173" s="6" t="s">
        <v>1</v>
      </c>
      <c r="C173" s="1">
        <f t="shared" si="9"/>
        <v>19</v>
      </c>
      <c r="D173" s="2">
        <v>14</v>
      </c>
      <c r="E173" s="3">
        <v>5</v>
      </c>
      <c r="F173" s="4">
        <v>1</v>
      </c>
      <c r="G173" s="8">
        <v>0</v>
      </c>
      <c r="H173" s="22">
        <f t="shared" si="11"/>
        <v>0.73684210526315785</v>
      </c>
      <c r="I173" s="23">
        <f>D173*5*13</f>
        <v>910</v>
      </c>
      <c r="J173" s="24">
        <f>E173*5*36</f>
        <v>900</v>
      </c>
      <c r="K173" s="25">
        <f t="shared" si="10"/>
        <v>10</v>
      </c>
    </row>
    <row r="174" spans="1:11" customFormat="1" ht="15.75" hidden="1" thickBot="1" x14ac:dyDescent="0.3">
      <c r="A174" s="1" t="s">
        <v>178</v>
      </c>
      <c r="B174" s="1" t="s">
        <v>1</v>
      </c>
      <c r="C174" s="1">
        <f t="shared" si="9"/>
        <v>23</v>
      </c>
      <c r="D174" s="2">
        <v>17</v>
      </c>
      <c r="E174" s="3">
        <v>6</v>
      </c>
      <c r="F174" s="21">
        <v>2</v>
      </c>
      <c r="G174" s="8">
        <v>0</v>
      </c>
      <c r="H174" s="22">
        <f t="shared" si="11"/>
        <v>0.73913043478260865</v>
      </c>
      <c r="I174" s="23">
        <f>D174*19*5</f>
        <v>1615</v>
      </c>
      <c r="J174" s="24">
        <f>E174*52*5</f>
        <v>1560</v>
      </c>
      <c r="K174" s="25">
        <f t="shared" si="10"/>
        <v>55</v>
      </c>
    </row>
    <row r="175" spans="1:11" ht="26.25" customHeight="1" thickBot="1" x14ac:dyDescent="0.3">
      <c r="A175" s="28" t="s">
        <v>126</v>
      </c>
      <c r="B175" s="28" t="s">
        <v>1</v>
      </c>
      <c r="C175" s="28">
        <f t="shared" si="9"/>
        <v>3</v>
      </c>
      <c r="D175" s="29">
        <v>3</v>
      </c>
      <c r="E175" s="30">
        <v>0</v>
      </c>
      <c r="F175" s="39">
        <v>0</v>
      </c>
      <c r="G175" s="39">
        <v>0</v>
      </c>
      <c r="H175" s="32">
        <f t="shared" si="11"/>
        <v>1</v>
      </c>
      <c r="I175" s="33">
        <f>D175*10*9</f>
        <v>270</v>
      </c>
      <c r="J175" s="34">
        <f>E175*10*27</f>
        <v>0</v>
      </c>
      <c r="K175" s="35">
        <f t="shared" si="10"/>
        <v>270</v>
      </c>
    </row>
    <row r="176" spans="1:11" ht="26.25" customHeight="1" thickBot="1" x14ac:dyDescent="0.3">
      <c r="A176" s="28" t="s">
        <v>128</v>
      </c>
      <c r="B176" s="28" t="s">
        <v>1</v>
      </c>
      <c r="C176" s="28">
        <f t="shared" si="9"/>
        <v>2</v>
      </c>
      <c r="D176" s="29">
        <v>2</v>
      </c>
      <c r="E176" s="30">
        <v>0</v>
      </c>
      <c r="F176" s="39">
        <v>0</v>
      </c>
      <c r="G176" s="39">
        <v>0</v>
      </c>
      <c r="H176" s="32">
        <f t="shared" si="11"/>
        <v>1</v>
      </c>
      <c r="I176" s="33">
        <f>D176*13*10</f>
        <v>260</v>
      </c>
      <c r="J176" s="34">
        <f>E176*36*10</f>
        <v>0</v>
      </c>
      <c r="K176" s="35">
        <f t="shared" si="10"/>
        <v>260</v>
      </c>
    </row>
    <row r="177" spans="1:11" ht="26.25" customHeight="1" thickBot="1" x14ac:dyDescent="0.3">
      <c r="A177" s="36" t="s">
        <v>129</v>
      </c>
      <c r="B177" s="36" t="s">
        <v>1</v>
      </c>
      <c r="C177" s="28">
        <f t="shared" si="9"/>
        <v>2</v>
      </c>
      <c r="D177" s="29">
        <v>2</v>
      </c>
      <c r="E177" s="30">
        <v>0</v>
      </c>
      <c r="F177" s="39">
        <v>0</v>
      </c>
      <c r="G177" s="39">
        <v>0</v>
      </c>
      <c r="H177" s="32">
        <f t="shared" si="11"/>
        <v>1</v>
      </c>
      <c r="I177" s="33">
        <f>D177*13*10</f>
        <v>260</v>
      </c>
      <c r="J177" s="34">
        <f>E177*36*10</f>
        <v>0</v>
      </c>
      <c r="K177" s="35">
        <f t="shared" si="10"/>
        <v>260</v>
      </c>
    </row>
    <row r="178" spans="1:11" customFormat="1" ht="15.75" hidden="1" thickBot="1" x14ac:dyDescent="0.3">
      <c r="A178" s="1" t="s">
        <v>182</v>
      </c>
      <c r="B178" s="1" t="s">
        <v>1</v>
      </c>
      <c r="C178" s="1">
        <f t="shared" si="9"/>
        <v>46</v>
      </c>
      <c r="D178" s="2">
        <v>33</v>
      </c>
      <c r="E178" s="3">
        <v>13</v>
      </c>
      <c r="F178" s="20">
        <v>4</v>
      </c>
      <c r="G178" s="4">
        <v>1</v>
      </c>
      <c r="H178" s="22">
        <f t="shared" si="11"/>
        <v>0.71739130434782605</v>
      </c>
      <c r="I178" s="23">
        <f>D178*5*13</f>
        <v>2145</v>
      </c>
      <c r="J178" s="24">
        <f>E178*5*36</f>
        <v>2340</v>
      </c>
      <c r="K178" s="25">
        <f t="shared" si="10"/>
        <v>-195</v>
      </c>
    </row>
    <row r="179" spans="1:11" ht="26.25" customHeight="1" thickBot="1" x14ac:dyDescent="0.3">
      <c r="A179" s="36" t="s">
        <v>173</v>
      </c>
      <c r="B179" s="36" t="s">
        <v>1</v>
      </c>
      <c r="C179" s="28">
        <f t="shared" si="9"/>
        <v>8</v>
      </c>
      <c r="D179" s="29">
        <v>6</v>
      </c>
      <c r="E179" s="30">
        <v>2</v>
      </c>
      <c r="F179" s="31">
        <v>1</v>
      </c>
      <c r="G179" s="39">
        <v>0</v>
      </c>
      <c r="H179" s="32">
        <f t="shared" si="11"/>
        <v>0.75</v>
      </c>
      <c r="I179" s="33">
        <f>D179*59*5</f>
        <v>1770</v>
      </c>
      <c r="J179" s="34">
        <f>E179*152*5</f>
        <v>1520</v>
      </c>
      <c r="K179" s="35">
        <f t="shared" si="10"/>
        <v>250</v>
      </c>
    </row>
    <row r="180" spans="1:11" ht="26.25" customHeight="1" thickBot="1" x14ac:dyDescent="0.3">
      <c r="A180" s="28" t="s">
        <v>222</v>
      </c>
      <c r="B180" s="28" t="s">
        <v>1</v>
      </c>
      <c r="C180" s="28">
        <f t="shared" si="9"/>
        <v>17</v>
      </c>
      <c r="D180" s="29">
        <v>13</v>
      </c>
      <c r="E180" s="30">
        <v>4</v>
      </c>
      <c r="F180" s="38">
        <v>3</v>
      </c>
      <c r="G180" s="37">
        <v>1</v>
      </c>
      <c r="H180" s="32">
        <f t="shared" si="11"/>
        <v>0.76470588235294112</v>
      </c>
      <c r="I180" s="33">
        <f>D180*13*10</f>
        <v>1690</v>
      </c>
      <c r="J180" s="34">
        <f>E180*36*10</f>
        <v>1440</v>
      </c>
      <c r="K180" s="35">
        <f t="shared" si="10"/>
        <v>250</v>
      </c>
    </row>
    <row r="181" spans="1:11" ht="26.25" customHeight="1" thickBot="1" x14ac:dyDescent="0.3">
      <c r="A181" s="36" t="s">
        <v>83</v>
      </c>
      <c r="B181" s="36" t="s">
        <v>1</v>
      </c>
      <c r="C181" s="28">
        <f t="shared" si="9"/>
        <v>49</v>
      </c>
      <c r="D181" s="29">
        <v>37</v>
      </c>
      <c r="E181" s="30">
        <v>12</v>
      </c>
      <c r="F181" s="42">
        <v>3</v>
      </c>
      <c r="G181" s="31">
        <v>2</v>
      </c>
      <c r="H181" s="32">
        <f t="shared" si="11"/>
        <v>0.75510204081632648</v>
      </c>
      <c r="I181" s="33">
        <f>D181*5*13</f>
        <v>2405</v>
      </c>
      <c r="J181" s="34">
        <f>E181*5*36</f>
        <v>2160</v>
      </c>
      <c r="K181" s="35">
        <f t="shared" si="10"/>
        <v>245</v>
      </c>
    </row>
    <row r="182" spans="1:11" customFormat="1" ht="15.75" hidden="1" thickBot="1" x14ac:dyDescent="0.3">
      <c r="A182" s="1" t="s">
        <v>186</v>
      </c>
      <c r="B182" s="1" t="s">
        <v>1</v>
      </c>
      <c r="C182" s="1">
        <f t="shared" si="9"/>
        <v>22</v>
      </c>
      <c r="D182" s="2">
        <v>16</v>
      </c>
      <c r="E182" s="3">
        <v>6</v>
      </c>
      <c r="F182" s="21">
        <v>2</v>
      </c>
      <c r="G182" s="4">
        <v>1</v>
      </c>
      <c r="H182" s="22">
        <f t="shared" si="11"/>
        <v>0.72727272727272729</v>
      </c>
      <c r="I182" s="23">
        <f>D182*12.5*9</f>
        <v>1800</v>
      </c>
      <c r="J182" s="24">
        <f>E182*12.5*27</f>
        <v>2025</v>
      </c>
      <c r="K182" s="25">
        <f t="shared" si="10"/>
        <v>-225</v>
      </c>
    </row>
    <row r="183" spans="1:11" ht="26.25" customHeight="1" thickBot="1" x14ac:dyDescent="0.3">
      <c r="A183" s="36" t="s">
        <v>179</v>
      </c>
      <c r="B183" s="36" t="s">
        <v>1</v>
      </c>
      <c r="C183" s="28">
        <f t="shared" si="9"/>
        <v>10</v>
      </c>
      <c r="D183" s="29">
        <v>8</v>
      </c>
      <c r="E183" s="30">
        <v>2</v>
      </c>
      <c r="F183" s="31">
        <v>1</v>
      </c>
      <c r="G183" s="39">
        <v>0</v>
      </c>
      <c r="H183" s="32">
        <f t="shared" si="11"/>
        <v>0.8</v>
      </c>
      <c r="I183" s="33">
        <f>D183*19*5</f>
        <v>760</v>
      </c>
      <c r="J183" s="34">
        <f>E183*52*5</f>
        <v>520</v>
      </c>
      <c r="K183" s="35">
        <f t="shared" si="10"/>
        <v>240</v>
      </c>
    </row>
    <row r="184" spans="1:11" customFormat="1" ht="15.75" hidden="1" thickBot="1" x14ac:dyDescent="0.3">
      <c r="A184" s="1" t="s">
        <v>188</v>
      </c>
      <c r="B184" s="1" t="s">
        <v>1</v>
      </c>
      <c r="C184" s="1">
        <f t="shared" si="9"/>
        <v>10</v>
      </c>
      <c r="D184" s="2">
        <v>7</v>
      </c>
      <c r="E184" s="3">
        <v>3</v>
      </c>
      <c r="F184" s="5">
        <v>3</v>
      </c>
      <c r="G184" s="8">
        <v>0</v>
      </c>
      <c r="H184" s="22">
        <f t="shared" si="11"/>
        <v>0.7</v>
      </c>
      <c r="I184" s="23">
        <f>D184*13*12.5</f>
        <v>1137.5</v>
      </c>
      <c r="J184" s="24">
        <f>E184*36*12.5</f>
        <v>1350</v>
      </c>
      <c r="K184" s="25">
        <f t="shared" si="10"/>
        <v>-212.5</v>
      </c>
    </row>
    <row r="185" spans="1:11" customFormat="1" ht="15.75" hidden="1" thickBot="1" x14ac:dyDescent="0.3">
      <c r="A185" s="6" t="s">
        <v>189</v>
      </c>
      <c r="B185" s="6" t="s">
        <v>1</v>
      </c>
      <c r="C185" s="1">
        <f t="shared" si="9"/>
        <v>2</v>
      </c>
      <c r="D185" s="2">
        <v>1</v>
      </c>
      <c r="E185" s="3">
        <v>1</v>
      </c>
      <c r="F185" s="4">
        <v>1</v>
      </c>
      <c r="G185" s="8">
        <v>0</v>
      </c>
      <c r="H185" s="22">
        <f t="shared" si="11"/>
        <v>0.5</v>
      </c>
      <c r="I185" s="23">
        <f>D185*13*12.5</f>
        <v>162.5</v>
      </c>
      <c r="J185" s="24">
        <f>E185*36*12.5</f>
        <v>450</v>
      </c>
      <c r="K185" s="25">
        <f t="shared" si="10"/>
        <v>-287.5</v>
      </c>
    </row>
    <row r="186" spans="1:11" customFormat="1" ht="15.75" hidden="1" thickBot="1" x14ac:dyDescent="0.3">
      <c r="A186" s="1" t="s">
        <v>190</v>
      </c>
      <c r="B186" s="1" t="s">
        <v>1</v>
      </c>
      <c r="C186" s="1">
        <f t="shared" si="9"/>
        <v>25</v>
      </c>
      <c r="D186" s="2">
        <v>18</v>
      </c>
      <c r="E186" s="3">
        <v>7</v>
      </c>
      <c r="F186" s="4">
        <v>1</v>
      </c>
      <c r="G186" s="8">
        <v>0</v>
      </c>
      <c r="H186" s="22">
        <f t="shared" ref="H186:H217" si="12">D186/C186</f>
        <v>0.72</v>
      </c>
      <c r="I186" s="23">
        <f>D186*10*9</f>
        <v>1620</v>
      </c>
      <c r="J186" s="24">
        <f>E186*10*27</f>
        <v>1890</v>
      </c>
      <c r="K186" s="25">
        <f t="shared" si="10"/>
        <v>-270</v>
      </c>
    </row>
    <row r="187" spans="1:11" customFormat="1" ht="15.75" hidden="1" thickBot="1" x14ac:dyDescent="0.3">
      <c r="A187" s="6" t="s">
        <v>191</v>
      </c>
      <c r="B187" s="6" t="s">
        <v>1</v>
      </c>
      <c r="C187" s="1">
        <f t="shared" si="9"/>
        <v>10</v>
      </c>
      <c r="D187" s="2">
        <v>7</v>
      </c>
      <c r="E187" s="3">
        <v>3</v>
      </c>
      <c r="F187" s="4">
        <v>1</v>
      </c>
      <c r="G187" s="8">
        <v>0</v>
      </c>
      <c r="H187" s="22">
        <f t="shared" si="12"/>
        <v>0.7</v>
      </c>
      <c r="I187" s="23">
        <f>D187*10*9</f>
        <v>630</v>
      </c>
      <c r="J187" s="24">
        <f>E187*10*27</f>
        <v>810</v>
      </c>
      <c r="K187" s="25">
        <f t="shared" si="10"/>
        <v>-180</v>
      </c>
    </row>
    <row r="188" spans="1:11" customFormat="1" ht="15.75" hidden="1" thickBot="1" x14ac:dyDescent="0.3">
      <c r="A188" s="1" t="s">
        <v>192</v>
      </c>
      <c r="B188" s="1" t="s">
        <v>1</v>
      </c>
      <c r="C188" s="1">
        <f t="shared" si="9"/>
        <v>10</v>
      </c>
      <c r="D188" s="2">
        <v>7</v>
      </c>
      <c r="E188" s="3">
        <v>3</v>
      </c>
      <c r="F188" s="4">
        <v>1</v>
      </c>
      <c r="G188" s="4">
        <v>1</v>
      </c>
      <c r="H188" s="22">
        <f t="shared" si="12"/>
        <v>0.7</v>
      </c>
      <c r="I188" s="23">
        <f>D188*13*10</f>
        <v>910</v>
      </c>
      <c r="J188" s="24">
        <f>E188*36*10</f>
        <v>1080</v>
      </c>
      <c r="K188" s="25">
        <f t="shared" si="10"/>
        <v>-170</v>
      </c>
    </row>
    <row r="189" spans="1:11" customFormat="1" ht="15.75" hidden="1" thickBot="1" x14ac:dyDescent="0.3">
      <c r="A189" s="6" t="s">
        <v>193</v>
      </c>
      <c r="B189" s="6" t="s">
        <v>1</v>
      </c>
      <c r="C189" s="1">
        <f t="shared" si="9"/>
        <v>2</v>
      </c>
      <c r="D189" s="2">
        <v>1</v>
      </c>
      <c r="E189" s="3">
        <v>1</v>
      </c>
      <c r="F189" s="4">
        <v>1</v>
      </c>
      <c r="G189" s="8">
        <v>0</v>
      </c>
      <c r="H189" s="22">
        <f t="shared" si="12"/>
        <v>0.5</v>
      </c>
      <c r="I189" s="23">
        <f>D189*13*10</f>
        <v>130</v>
      </c>
      <c r="J189" s="24">
        <f>E189*36*10</f>
        <v>360</v>
      </c>
      <c r="K189" s="25">
        <f t="shared" si="10"/>
        <v>-230</v>
      </c>
    </row>
    <row r="190" spans="1:11" ht="26.25" customHeight="1" thickBot="1" x14ac:dyDescent="0.3">
      <c r="A190" s="36" t="s">
        <v>219</v>
      </c>
      <c r="B190" s="36" t="s">
        <v>1</v>
      </c>
      <c r="C190" s="28">
        <f t="shared" si="9"/>
        <v>9</v>
      </c>
      <c r="D190" s="29">
        <v>7</v>
      </c>
      <c r="E190" s="30">
        <v>2</v>
      </c>
      <c r="F190" s="37">
        <v>1</v>
      </c>
      <c r="G190" s="37">
        <v>1</v>
      </c>
      <c r="H190" s="32">
        <f t="shared" si="12"/>
        <v>0.77777777777777779</v>
      </c>
      <c r="I190" s="33">
        <f>D190*13*12.5</f>
        <v>1137.5</v>
      </c>
      <c r="J190" s="34">
        <f>E190*36*12.5</f>
        <v>900</v>
      </c>
      <c r="K190" s="35">
        <f t="shared" si="10"/>
        <v>237.5</v>
      </c>
    </row>
    <row r="191" spans="1:11" ht="26.25" customHeight="1" thickBot="1" x14ac:dyDescent="0.3">
      <c r="A191" s="36" t="s">
        <v>105</v>
      </c>
      <c r="B191" s="36" t="s">
        <v>1</v>
      </c>
      <c r="C191" s="28">
        <f t="shared" si="9"/>
        <v>12</v>
      </c>
      <c r="D191" s="29">
        <v>9</v>
      </c>
      <c r="E191" s="30">
        <v>3</v>
      </c>
      <c r="F191" s="31">
        <v>1</v>
      </c>
      <c r="G191" s="31">
        <v>1</v>
      </c>
      <c r="H191" s="32">
        <f t="shared" si="12"/>
        <v>0.75</v>
      </c>
      <c r="I191" s="33">
        <f>D191*39*5</f>
        <v>1755</v>
      </c>
      <c r="J191" s="34">
        <f>E191*102*5</f>
        <v>1530</v>
      </c>
      <c r="K191" s="35">
        <f t="shared" si="10"/>
        <v>225</v>
      </c>
    </row>
    <row r="192" spans="1:11" customFormat="1" ht="15.75" hidden="1" thickBot="1" x14ac:dyDescent="0.3">
      <c r="A192" s="1" t="s">
        <v>196</v>
      </c>
      <c r="B192" s="1" t="s">
        <v>1</v>
      </c>
      <c r="C192" s="1">
        <f t="shared" si="9"/>
        <v>24</v>
      </c>
      <c r="D192" s="2">
        <v>15</v>
      </c>
      <c r="E192" s="3">
        <v>9</v>
      </c>
      <c r="F192" s="5">
        <v>3</v>
      </c>
      <c r="G192" s="4">
        <v>1</v>
      </c>
      <c r="H192" s="22">
        <f t="shared" si="12"/>
        <v>0.625</v>
      </c>
      <c r="I192" s="23">
        <f>D192*13*10</f>
        <v>1950</v>
      </c>
      <c r="J192" s="24">
        <f>E192*36*10</f>
        <v>3240</v>
      </c>
      <c r="K192" s="25">
        <f t="shared" si="10"/>
        <v>-1290</v>
      </c>
    </row>
    <row r="193" spans="1:11" customFormat="1" ht="15.75" hidden="1" thickBot="1" x14ac:dyDescent="0.3">
      <c r="A193" s="6" t="s">
        <v>197</v>
      </c>
      <c r="B193" s="6" t="s">
        <v>1</v>
      </c>
      <c r="C193" s="1">
        <f t="shared" si="9"/>
        <v>8</v>
      </c>
      <c r="D193" s="2">
        <v>5</v>
      </c>
      <c r="E193" s="3">
        <v>3</v>
      </c>
      <c r="F193" s="5">
        <v>3</v>
      </c>
      <c r="G193" s="8">
        <v>0</v>
      </c>
      <c r="H193" s="22">
        <f t="shared" si="12"/>
        <v>0.625</v>
      </c>
      <c r="I193" s="23">
        <f>D193*13*10</f>
        <v>650</v>
      </c>
      <c r="J193" s="24">
        <f>E193*36*10</f>
        <v>1080</v>
      </c>
      <c r="K193" s="25">
        <f t="shared" si="10"/>
        <v>-430</v>
      </c>
    </row>
    <row r="194" spans="1:11" customFormat="1" ht="15.75" hidden="1" thickBot="1" x14ac:dyDescent="0.3">
      <c r="A194" s="11" t="s">
        <v>198</v>
      </c>
      <c r="B194" s="11" t="s">
        <v>1</v>
      </c>
      <c r="C194" s="1">
        <f t="shared" ref="C194:C257" si="13">D194+E194</f>
        <v>150</v>
      </c>
      <c r="D194" s="12">
        <v>107</v>
      </c>
      <c r="E194" s="13">
        <v>43</v>
      </c>
      <c r="F194" s="18">
        <v>5</v>
      </c>
      <c r="G194" s="19">
        <v>3</v>
      </c>
      <c r="H194" s="22">
        <f t="shared" si="12"/>
        <v>0.71333333333333337</v>
      </c>
      <c r="I194" s="23">
        <f>D194*5*29</f>
        <v>15515</v>
      </c>
      <c r="J194" s="24">
        <f>E194*5*77</f>
        <v>16555</v>
      </c>
      <c r="K194" s="25">
        <f t="shared" ref="K194:K257" si="14">I194-J194</f>
        <v>-1040</v>
      </c>
    </row>
    <row r="195" spans="1:11" customFormat="1" ht="15.75" hidden="1" thickBot="1" x14ac:dyDescent="0.3">
      <c r="A195" s="6" t="s">
        <v>199</v>
      </c>
      <c r="B195" s="6" t="s">
        <v>1</v>
      </c>
      <c r="C195" s="1">
        <f t="shared" si="13"/>
        <v>91</v>
      </c>
      <c r="D195" s="2">
        <v>63</v>
      </c>
      <c r="E195" s="3">
        <v>28</v>
      </c>
      <c r="F195" s="21">
        <v>3</v>
      </c>
      <c r="G195" s="21">
        <v>3</v>
      </c>
      <c r="H195" s="22">
        <f t="shared" si="12"/>
        <v>0.69230769230769229</v>
      </c>
      <c r="I195" s="23">
        <f>D195*5*29</f>
        <v>9135</v>
      </c>
      <c r="J195" s="24">
        <f>E195*5*77</f>
        <v>10780</v>
      </c>
      <c r="K195" s="25">
        <f t="shared" si="14"/>
        <v>-1645</v>
      </c>
    </row>
    <row r="196" spans="1:11" customFormat="1" ht="15.75" hidden="1" thickBot="1" x14ac:dyDescent="0.3">
      <c r="A196" s="1" t="s">
        <v>200</v>
      </c>
      <c r="B196" s="1" t="s">
        <v>1</v>
      </c>
      <c r="C196" s="1">
        <f t="shared" si="13"/>
        <v>82</v>
      </c>
      <c r="D196" s="2">
        <v>55</v>
      </c>
      <c r="E196" s="3">
        <v>27</v>
      </c>
      <c r="F196" s="5">
        <v>4</v>
      </c>
      <c r="G196" s="21">
        <v>3</v>
      </c>
      <c r="H196" s="22">
        <f t="shared" si="12"/>
        <v>0.67073170731707321</v>
      </c>
      <c r="I196" s="23">
        <f>D196*39*5</f>
        <v>10725</v>
      </c>
      <c r="J196" s="24">
        <f>E196*102*5</f>
        <v>13770</v>
      </c>
      <c r="K196" s="25">
        <f t="shared" si="14"/>
        <v>-3045</v>
      </c>
    </row>
    <row r="197" spans="1:11" customFormat="1" ht="15.75" hidden="1" thickBot="1" x14ac:dyDescent="0.3">
      <c r="A197" s="6" t="s">
        <v>201</v>
      </c>
      <c r="B197" s="6" t="s">
        <v>1</v>
      </c>
      <c r="C197" s="1">
        <f t="shared" si="13"/>
        <v>55</v>
      </c>
      <c r="D197" s="2">
        <v>37</v>
      </c>
      <c r="E197" s="3">
        <v>18</v>
      </c>
      <c r="F197" s="5">
        <v>4</v>
      </c>
      <c r="G197" s="4">
        <v>2</v>
      </c>
      <c r="H197" s="22">
        <f t="shared" si="12"/>
        <v>0.67272727272727273</v>
      </c>
      <c r="I197" s="23">
        <f>D197*39*5</f>
        <v>7215</v>
      </c>
      <c r="J197" s="24">
        <f>E197*102*5</f>
        <v>9180</v>
      </c>
      <c r="K197" s="25">
        <f t="shared" si="14"/>
        <v>-1965</v>
      </c>
    </row>
    <row r="198" spans="1:11" customFormat="1" ht="15.75" hidden="1" thickBot="1" x14ac:dyDescent="0.3">
      <c r="A198" s="1" t="s">
        <v>138</v>
      </c>
      <c r="B198" s="1" t="s">
        <v>1</v>
      </c>
      <c r="C198" s="1">
        <f t="shared" si="13"/>
        <v>51</v>
      </c>
      <c r="D198" s="2">
        <v>37</v>
      </c>
      <c r="E198" s="3">
        <v>14</v>
      </c>
      <c r="F198" s="5">
        <v>4</v>
      </c>
      <c r="G198" s="21">
        <v>3</v>
      </c>
      <c r="H198" s="22">
        <f t="shared" si="12"/>
        <v>0.72549019607843135</v>
      </c>
      <c r="I198" s="23">
        <f>D198*49*5</f>
        <v>9065</v>
      </c>
      <c r="J198" s="24">
        <f>E198*127*5</f>
        <v>8890</v>
      </c>
      <c r="K198" s="25">
        <f t="shared" si="14"/>
        <v>175</v>
      </c>
    </row>
    <row r="199" spans="1:11" customFormat="1" ht="15.75" hidden="1" thickBot="1" x14ac:dyDescent="0.3">
      <c r="A199" s="6" t="s">
        <v>139</v>
      </c>
      <c r="B199" s="6" t="s">
        <v>1</v>
      </c>
      <c r="C199" s="1">
        <f t="shared" si="13"/>
        <v>38</v>
      </c>
      <c r="D199" s="2">
        <v>28</v>
      </c>
      <c r="E199" s="3">
        <v>10</v>
      </c>
      <c r="F199" s="5">
        <v>4</v>
      </c>
      <c r="G199" s="4">
        <v>2</v>
      </c>
      <c r="H199" s="22">
        <f t="shared" si="12"/>
        <v>0.73684210526315785</v>
      </c>
      <c r="I199" s="23">
        <f>D199*49*5</f>
        <v>6860</v>
      </c>
      <c r="J199" s="24">
        <f>E199*127*5</f>
        <v>6350</v>
      </c>
      <c r="K199" s="25">
        <f t="shared" si="14"/>
        <v>510</v>
      </c>
    </row>
    <row r="200" spans="1:11" customFormat="1" ht="15.75" hidden="1" thickBot="1" x14ac:dyDescent="0.3">
      <c r="A200" s="1" t="s">
        <v>202</v>
      </c>
      <c r="B200" s="1" t="s">
        <v>1</v>
      </c>
      <c r="C200" s="1">
        <f t="shared" si="13"/>
        <v>40</v>
      </c>
      <c r="D200" s="2">
        <v>29</v>
      </c>
      <c r="E200" s="3">
        <v>11</v>
      </c>
      <c r="F200" s="7">
        <v>1</v>
      </c>
      <c r="G200" s="4">
        <v>2</v>
      </c>
      <c r="H200" s="22">
        <f t="shared" si="12"/>
        <v>0.72499999999999998</v>
      </c>
      <c r="I200" s="23">
        <f>D200*59*5</f>
        <v>8555</v>
      </c>
      <c r="J200" s="24">
        <f>E200*152*5</f>
        <v>8360</v>
      </c>
      <c r="K200" s="25">
        <f t="shared" si="14"/>
        <v>195</v>
      </c>
    </row>
    <row r="201" spans="1:11" ht="26.25" customHeight="1" thickBot="1" x14ac:dyDescent="0.3">
      <c r="A201" s="28" t="s">
        <v>154</v>
      </c>
      <c r="B201" s="28" t="s">
        <v>1</v>
      </c>
      <c r="C201" s="28">
        <f t="shared" si="13"/>
        <v>22</v>
      </c>
      <c r="D201" s="29">
        <v>17</v>
      </c>
      <c r="E201" s="30">
        <v>5</v>
      </c>
      <c r="F201" s="38">
        <v>3</v>
      </c>
      <c r="G201" s="37">
        <v>1</v>
      </c>
      <c r="H201" s="32">
        <f t="shared" si="12"/>
        <v>0.77272727272727271</v>
      </c>
      <c r="I201" s="33">
        <f>D201*12.5*9</f>
        <v>1912.5</v>
      </c>
      <c r="J201" s="34">
        <f>E201*12.5*27</f>
        <v>1687.5</v>
      </c>
      <c r="K201" s="35">
        <f t="shared" si="14"/>
        <v>225</v>
      </c>
    </row>
    <row r="202" spans="1:11" customFormat="1" ht="15.75" hidden="1" thickBot="1" x14ac:dyDescent="0.3">
      <c r="A202" s="1" t="s">
        <v>204</v>
      </c>
      <c r="B202" s="1" t="s">
        <v>1</v>
      </c>
      <c r="C202" s="1">
        <f t="shared" si="13"/>
        <v>141</v>
      </c>
      <c r="D202" s="2">
        <v>95</v>
      </c>
      <c r="E202" s="3">
        <v>46</v>
      </c>
      <c r="F202" s="5">
        <v>4</v>
      </c>
      <c r="G202" s="5">
        <v>4</v>
      </c>
      <c r="H202" s="22">
        <f t="shared" si="12"/>
        <v>0.67375886524822692</v>
      </c>
      <c r="I202" s="23">
        <f>D202*9*5</f>
        <v>4275</v>
      </c>
      <c r="J202" s="24">
        <f>E202*27*5</f>
        <v>6210</v>
      </c>
      <c r="K202" s="25">
        <f t="shared" si="14"/>
        <v>-1935</v>
      </c>
    </row>
    <row r="203" spans="1:11" customFormat="1" ht="15.75" hidden="1" thickBot="1" x14ac:dyDescent="0.3">
      <c r="A203" s="6" t="s">
        <v>205</v>
      </c>
      <c r="B203" s="6" t="s">
        <v>1</v>
      </c>
      <c r="C203" s="1">
        <f t="shared" si="13"/>
        <v>95</v>
      </c>
      <c r="D203" s="2">
        <v>61</v>
      </c>
      <c r="E203" s="3">
        <v>34</v>
      </c>
      <c r="F203" s="21">
        <v>3</v>
      </c>
      <c r="G203" s="5">
        <v>4</v>
      </c>
      <c r="H203" s="22">
        <f t="shared" si="12"/>
        <v>0.64210526315789473</v>
      </c>
      <c r="I203" s="23">
        <f>D203*9*5</f>
        <v>2745</v>
      </c>
      <c r="J203" s="24">
        <f>E203*27*5</f>
        <v>4590</v>
      </c>
      <c r="K203" s="25">
        <f t="shared" si="14"/>
        <v>-1845</v>
      </c>
    </row>
    <row r="204" spans="1:11" customFormat="1" ht="15.75" hidden="1" thickBot="1" x14ac:dyDescent="0.3">
      <c r="A204" s="1" t="s">
        <v>206</v>
      </c>
      <c r="B204" s="1" t="s">
        <v>1</v>
      </c>
      <c r="C204" s="1">
        <f t="shared" si="13"/>
        <v>66</v>
      </c>
      <c r="D204" s="2">
        <v>45</v>
      </c>
      <c r="E204" s="3">
        <v>21</v>
      </c>
      <c r="F204" s="21">
        <v>3</v>
      </c>
      <c r="G204" s="4">
        <v>2</v>
      </c>
      <c r="H204" s="22">
        <f t="shared" si="12"/>
        <v>0.68181818181818177</v>
      </c>
      <c r="I204" s="23">
        <f>D204*5*13</f>
        <v>2925</v>
      </c>
      <c r="J204" s="24">
        <f>E204*5*36</f>
        <v>3780</v>
      </c>
      <c r="K204" s="25">
        <f t="shared" si="14"/>
        <v>-855</v>
      </c>
    </row>
    <row r="205" spans="1:11" customFormat="1" ht="15.75" hidden="1" thickBot="1" x14ac:dyDescent="0.3">
      <c r="A205" s="6" t="s">
        <v>207</v>
      </c>
      <c r="B205" s="6" t="s">
        <v>1</v>
      </c>
      <c r="C205" s="1">
        <f t="shared" si="13"/>
        <v>56</v>
      </c>
      <c r="D205" s="2">
        <v>40</v>
      </c>
      <c r="E205" s="3">
        <v>16</v>
      </c>
      <c r="F205" s="21">
        <v>3</v>
      </c>
      <c r="G205" s="4">
        <v>2</v>
      </c>
      <c r="H205" s="22">
        <f t="shared" si="12"/>
        <v>0.7142857142857143</v>
      </c>
      <c r="I205" s="23">
        <f>D205*5*13</f>
        <v>2600</v>
      </c>
      <c r="J205" s="24">
        <f>E205*5*36</f>
        <v>2880</v>
      </c>
      <c r="K205" s="25">
        <f t="shared" si="14"/>
        <v>-280</v>
      </c>
    </row>
    <row r="206" spans="1:11" customFormat="1" ht="15.75" hidden="1" thickBot="1" x14ac:dyDescent="0.3">
      <c r="A206" s="1" t="s">
        <v>208</v>
      </c>
      <c r="B206" s="1" t="s">
        <v>1</v>
      </c>
      <c r="C206" s="1">
        <f t="shared" si="13"/>
        <v>28</v>
      </c>
      <c r="D206" s="2">
        <v>18</v>
      </c>
      <c r="E206" s="3">
        <v>10</v>
      </c>
      <c r="F206" s="21">
        <v>3</v>
      </c>
      <c r="G206" s="4">
        <v>2</v>
      </c>
      <c r="H206" s="22">
        <f t="shared" si="12"/>
        <v>0.6428571428571429</v>
      </c>
      <c r="I206" s="23">
        <f>D206*19*5</f>
        <v>1710</v>
      </c>
      <c r="J206" s="24">
        <f>E206*52*5</f>
        <v>2600</v>
      </c>
      <c r="K206" s="25">
        <f t="shared" si="14"/>
        <v>-890</v>
      </c>
    </row>
    <row r="207" spans="1:11" customFormat="1" ht="15.75" hidden="1" thickBot="1" x14ac:dyDescent="0.3">
      <c r="A207" s="6" t="s">
        <v>209</v>
      </c>
      <c r="B207" s="6" t="s">
        <v>1</v>
      </c>
      <c r="C207" s="1">
        <f t="shared" si="13"/>
        <v>21</v>
      </c>
      <c r="D207" s="2">
        <v>13</v>
      </c>
      <c r="E207" s="3">
        <v>8</v>
      </c>
      <c r="F207" s="4">
        <v>2</v>
      </c>
      <c r="G207" s="4">
        <v>2</v>
      </c>
      <c r="H207" s="22">
        <f t="shared" si="12"/>
        <v>0.61904761904761907</v>
      </c>
      <c r="I207" s="23">
        <f>D207*19*5</f>
        <v>1235</v>
      </c>
      <c r="J207" s="24">
        <f>E207*52*5</f>
        <v>2080</v>
      </c>
      <c r="K207" s="25">
        <f t="shared" si="14"/>
        <v>-845</v>
      </c>
    </row>
    <row r="208" spans="1:11" customFormat="1" ht="15.75" hidden="1" thickBot="1" x14ac:dyDescent="0.3">
      <c r="A208" s="1" t="s">
        <v>210</v>
      </c>
      <c r="B208" s="1" t="s">
        <v>1</v>
      </c>
      <c r="C208" s="1">
        <f t="shared" si="13"/>
        <v>142</v>
      </c>
      <c r="D208" s="2">
        <v>102</v>
      </c>
      <c r="E208" s="3">
        <v>40</v>
      </c>
      <c r="F208" s="9">
        <v>6</v>
      </c>
      <c r="G208" s="5">
        <v>4</v>
      </c>
      <c r="H208" s="22">
        <f t="shared" si="12"/>
        <v>0.71830985915492962</v>
      </c>
      <c r="I208" s="23">
        <f>D208*9*5</f>
        <v>4590</v>
      </c>
      <c r="J208" s="24">
        <f>E208*27*5</f>
        <v>5400</v>
      </c>
      <c r="K208" s="25">
        <f t="shared" si="14"/>
        <v>-810</v>
      </c>
    </row>
    <row r="209" spans="1:11" customFormat="1" ht="15.75" hidden="1" thickBot="1" x14ac:dyDescent="0.3">
      <c r="A209" s="6" t="s">
        <v>211</v>
      </c>
      <c r="B209" s="6" t="s">
        <v>1</v>
      </c>
      <c r="C209" s="1">
        <f t="shared" si="13"/>
        <v>91</v>
      </c>
      <c r="D209" s="2">
        <v>63</v>
      </c>
      <c r="E209" s="3">
        <v>28</v>
      </c>
      <c r="F209" s="9">
        <v>6</v>
      </c>
      <c r="G209" s="21">
        <v>3</v>
      </c>
      <c r="H209" s="22">
        <f t="shared" si="12"/>
        <v>0.69230769230769229</v>
      </c>
      <c r="I209" s="23">
        <f>D209*9*5</f>
        <v>2835</v>
      </c>
      <c r="J209" s="24">
        <f>E209*27*5</f>
        <v>3780</v>
      </c>
      <c r="K209" s="25">
        <f t="shared" si="14"/>
        <v>-945</v>
      </c>
    </row>
    <row r="210" spans="1:11" customFormat="1" ht="15.75" hidden="1" thickBot="1" x14ac:dyDescent="0.3">
      <c r="A210" s="1" t="s">
        <v>212</v>
      </c>
      <c r="B210" s="1" t="s">
        <v>1</v>
      </c>
      <c r="C210" s="1">
        <f t="shared" si="13"/>
        <v>92</v>
      </c>
      <c r="D210" s="2">
        <v>67</v>
      </c>
      <c r="E210" s="3">
        <v>25</v>
      </c>
      <c r="F210" s="4">
        <v>2</v>
      </c>
      <c r="G210" s="21">
        <v>3</v>
      </c>
      <c r="H210" s="22">
        <f t="shared" si="12"/>
        <v>0.72826086956521741</v>
      </c>
      <c r="I210" s="23">
        <f>D210*5*13</f>
        <v>4355</v>
      </c>
      <c r="J210" s="24">
        <f>E210*5*36</f>
        <v>4500</v>
      </c>
      <c r="K210" s="25">
        <f t="shared" si="14"/>
        <v>-145</v>
      </c>
    </row>
    <row r="211" spans="1:11" ht="26.25" customHeight="1" thickBot="1" x14ac:dyDescent="0.3">
      <c r="A211" s="36" t="s">
        <v>187</v>
      </c>
      <c r="B211" s="36" t="s">
        <v>1</v>
      </c>
      <c r="C211" s="28">
        <f t="shared" si="13"/>
        <v>10</v>
      </c>
      <c r="D211" s="29">
        <v>8</v>
      </c>
      <c r="E211" s="30">
        <v>2</v>
      </c>
      <c r="F211" s="38">
        <v>2</v>
      </c>
      <c r="G211" s="39">
        <v>0</v>
      </c>
      <c r="H211" s="32">
        <f t="shared" si="12"/>
        <v>0.8</v>
      </c>
      <c r="I211" s="33">
        <f>D211*12.5*9</f>
        <v>900</v>
      </c>
      <c r="J211" s="34">
        <f>E211*12.5*27</f>
        <v>675</v>
      </c>
      <c r="K211" s="35">
        <f t="shared" si="14"/>
        <v>225</v>
      </c>
    </row>
    <row r="212" spans="1:11" customFormat="1" ht="15.75" hidden="1" thickBot="1" x14ac:dyDescent="0.3">
      <c r="A212" s="1" t="s">
        <v>214</v>
      </c>
      <c r="B212" s="1" t="s">
        <v>1</v>
      </c>
      <c r="C212" s="1">
        <f t="shared" si="13"/>
        <v>40</v>
      </c>
      <c r="D212" s="2">
        <v>28</v>
      </c>
      <c r="E212" s="3">
        <v>12</v>
      </c>
      <c r="F212" s="4">
        <v>2</v>
      </c>
      <c r="G212" s="4">
        <v>2</v>
      </c>
      <c r="H212" s="22">
        <f t="shared" si="12"/>
        <v>0.7</v>
      </c>
      <c r="I212" s="23">
        <f>D212*19*5</f>
        <v>2660</v>
      </c>
      <c r="J212" s="24">
        <f>E212*52*5</f>
        <v>3120</v>
      </c>
      <c r="K212" s="25">
        <f t="shared" si="14"/>
        <v>-460</v>
      </c>
    </row>
    <row r="213" spans="1:11" customFormat="1" ht="15.75" hidden="1" thickBot="1" x14ac:dyDescent="0.3">
      <c r="A213" s="6" t="s">
        <v>215</v>
      </c>
      <c r="B213" s="6" t="s">
        <v>1</v>
      </c>
      <c r="C213" s="1">
        <f t="shared" si="13"/>
        <v>28</v>
      </c>
      <c r="D213" s="2">
        <v>18</v>
      </c>
      <c r="E213" s="3">
        <v>10</v>
      </c>
      <c r="F213" s="4">
        <v>2</v>
      </c>
      <c r="G213" s="4">
        <v>2</v>
      </c>
      <c r="H213" s="22">
        <f t="shared" si="12"/>
        <v>0.6428571428571429</v>
      </c>
      <c r="I213" s="23">
        <f>D213*19*5</f>
        <v>1710</v>
      </c>
      <c r="J213" s="24">
        <f>E213*52*5</f>
        <v>2600</v>
      </c>
      <c r="K213" s="25">
        <f t="shared" si="14"/>
        <v>-890</v>
      </c>
    </row>
    <row r="214" spans="1:11" customFormat="1" ht="15.75" hidden="1" thickBot="1" x14ac:dyDescent="0.3">
      <c r="A214" s="1" t="s">
        <v>216</v>
      </c>
      <c r="B214" s="1" t="s">
        <v>1</v>
      </c>
      <c r="C214" s="1">
        <f t="shared" si="13"/>
        <v>32</v>
      </c>
      <c r="D214" s="2">
        <v>22</v>
      </c>
      <c r="E214" s="3">
        <v>10</v>
      </c>
      <c r="F214" s="21">
        <v>3</v>
      </c>
      <c r="G214" s="21">
        <v>3</v>
      </c>
      <c r="H214" s="22">
        <f t="shared" si="12"/>
        <v>0.6875</v>
      </c>
      <c r="I214" s="23">
        <f>D214*12.5*9</f>
        <v>2475</v>
      </c>
      <c r="J214" s="24">
        <f>E214*12.5*27</f>
        <v>3375</v>
      </c>
      <c r="K214" s="25">
        <f t="shared" si="14"/>
        <v>-900</v>
      </c>
    </row>
    <row r="215" spans="1:11" customFormat="1" ht="15.75" hidden="1" thickBot="1" x14ac:dyDescent="0.3">
      <c r="A215" s="6" t="s">
        <v>217</v>
      </c>
      <c r="B215" s="6" t="s">
        <v>1</v>
      </c>
      <c r="C215" s="1">
        <f t="shared" si="13"/>
        <v>20</v>
      </c>
      <c r="D215" s="2">
        <v>12</v>
      </c>
      <c r="E215" s="3">
        <v>8</v>
      </c>
      <c r="F215" s="21">
        <v>3</v>
      </c>
      <c r="G215" s="4">
        <v>2</v>
      </c>
      <c r="H215" s="22">
        <f t="shared" si="12"/>
        <v>0.6</v>
      </c>
      <c r="I215" s="23">
        <f>D215*12.5*9</f>
        <v>1350</v>
      </c>
      <c r="J215" s="24">
        <f>E215*12.5*27</f>
        <v>2700</v>
      </c>
      <c r="K215" s="25">
        <f t="shared" si="14"/>
        <v>-1350</v>
      </c>
    </row>
    <row r="216" spans="1:11" ht="26.25" customHeight="1" thickBot="1" x14ac:dyDescent="0.3">
      <c r="A216" s="36" t="s">
        <v>153</v>
      </c>
      <c r="B216" s="36" t="s">
        <v>1</v>
      </c>
      <c r="C216" s="28">
        <f t="shared" si="13"/>
        <v>21</v>
      </c>
      <c r="D216" s="29">
        <v>16</v>
      </c>
      <c r="E216" s="30">
        <v>5</v>
      </c>
      <c r="F216" s="40">
        <v>4</v>
      </c>
      <c r="G216" s="37">
        <v>1</v>
      </c>
      <c r="H216" s="32">
        <f t="shared" si="12"/>
        <v>0.76190476190476186</v>
      </c>
      <c r="I216" s="33">
        <f>D216*19*5</f>
        <v>1520</v>
      </c>
      <c r="J216" s="34">
        <f>E216*52*5</f>
        <v>1300</v>
      </c>
      <c r="K216" s="35">
        <f t="shared" si="14"/>
        <v>220</v>
      </c>
    </row>
    <row r="217" spans="1:11" ht="26.25" customHeight="1" thickBot="1" x14ac:dyDescent="0.3">
      <c r="A217" s="36" t="s">
        <v>24</v>
      </c>
      <c r="B217" s="36" t="s">
        <v>1</v>
      </c>
      <c r="C217" s="28">
        <f t="shared" si="13"/>
        <v>5</v>
      </c>
      <c r="D217" s="29">
        <v>4</v>
      </c>
      <c r="E217" s="30">
        <v>1</v>
      </c>
      <c r="F217" s="37">
        <v>1</v>
      </c>
      <c r="G217" s="39">
        <v>0</v>
      </c>
      <c r="H217" s="32">
        <f t="shared" si="12"/>
        <v>0.8</v>
      </c>
      <c r="I217" s="33">
        <f>D217*13*12.5</f>
        <v>650</v>
      </c>
      <c r="J217" s="34">
        <f>E217*36*12.5</f>
        <v>450</v>
      </c>
      <c r="K217" s="35">
        <f t="shared" si="14"/>
        <v>200</v>
      </c>
    </row>
    <row r="218" spans="1:11" ht="26.25" customHeight="1" thickBot="1" x14ac:dyDescent="0.3">
      <c r="A218" s="28" t="s">
        <v>58</v>
      </c>
      <c r="B218" s="28" t="s">
        <v>1</v>
      </c>
      <c r="C218" s="28">
        <f t="shared" si="13"/>
        <v>17</v>
      </c>
      <c r="D218" s="29">
        <v>13</v>
      </c>
      <c r="E218" s="30">
        <v>4</v>
      </c>
      <c r="F218" s="40">
        <v>2</v>
      </c>
      <c r="G218" s="31">
        <v>1</v>
      </c>
      <c r="H218" s="32">
        <f t="shared" ref="H218:H249" si="15">D218/C218</f>
        <v>0.76470588235294112</v>
      </c>
      <c r="I218" s="33">
        <f>D218*19*5</f>
        <v>1235</v>
      </c>
      <c r="J218" s="34">
        <f>E218*52*5</f>
        <v>1040</v>
      </c>
      <c r="K218" s="35">
        <f t="shared" si="14"/>
        <v>195</v>
      </c>
    </row>
    <row r="219" spans="1:11" ht="26.25" customHeight="1" thickBot="1" x14ac:dyDescent="0.3">
      <c r="A219" s="36" t="s">
        <v>59</v>
      </c>
      <c r="B219" s="36" t="s">
        <v>1</v>
      </c>
      <c r="C219" s="28">
        <f t="shared" si="13"/>
        <v>17</v>
      </c>
      <c r="D219" s="29">
        <v>13</v>
      </c>
      <c r="E219" s="30">
        <v>4</v>
      </c>
      <c r="F219" s="40">
        <v>2</v>
      </c>
      <c r="G219" s="39">
        <v>0</v>
      </c>
      <c r="H219" s="32">
        <f t="shared" si="15"/>
        <v>0.76470588235294112</v>
      </c>
      <c r="I219" s="33">
        <f>D219*19*5</f>
        <v>1235</v>
      </c>
      <c r="J219" s="34">
        <f>E219*52*5</f>
        <v>1040</v>
      </c>
      <c r="K219" s="35">
        <f t="shared" si="14"/>
        <v>195</v>
      </c>
    </row>
    <row r="220" spans="1:11" ht="26.25" customHeight="1" thickBot="1" x14ac:dyDescent="0.3">
      <c r="A220" s="28" t="s">
        <v>150</v>
      </c>
      <c r="B220" s="28" t="s">
        <v>1</v>
      </c>
      <c r="C220" s="28">
        <f t="shared" si="13"/>
        <v>52</v>
      </c>
      <c r="D220" s="29">
        <v>39</v>
      </c>
      <c r="E220" s="30">
        <v>13</v>
      </c>
      <c r="F220" s="31">
        <v>2</v>
      </c>
      <c r="G220" s="38">
        <v>3</v>
      </c>
      <c r="H220" s="32">
        <f t="shared" si="15"/>
        <v>0.75</v>
      </c>
      <c r="I220" s="33">
        <f>D220*5*13</f>
        <v>2535</v>
      </c>
      <c r="J220" s="34">
        <f>E220*5*36</f>
        <v>2340</v>
      </c>
      <c r="K220" s="35">
        <f t="shared" si="14"/>
        <v>195</v>
      </c>
    </row>
    <row r="221" spans="1:11" ht="26.25" customHeight="1" thickBot="1" x14ac:dyDescent="0.3">
      <c r="A221" s="36" t="s">
        <v>30</v>
      </c>
      <c r="B221" s="36" t="s">
        <v>1</v>
      </c>
      <c r="C221" s="28">
        <f t="shared" si="13"/>
        <v>22</v>
      </c>
      <c r="D221" s="29">
        <v>17</v>
      </c>
      <c r="E221" s="30">
        <v>5</v>
      </c>
      <c r="F221" s="31">
        <v>2</v>
      </c>
      <c r="G221" s="31">
        <v>2</v>
      </c>
      <c r="H221" s="32">
        <f t="shared" si="15"/>
        <v>0.77272727272727271</v>
      </c>
      <c r="I221" s="33">
        <f>D221*10*9</f>
        <v>1530</v>
      </c>
      <c r="J221" s="34">
        <f>E221*10*27</f>
        <v>1350</v>
      </c>
      <c r="K221" s="35">
        <f t="shared" si="14"/>
        <v>180</v>
      </c>
    </row>
    <row r="222" spans="1:11" ht="26.25" customHeight="1" thickBot="1" x14ac:dyDescent="0.3">
      <c r="A222" s="28" t="s">
        <v>116</v>
      </c>
      <c r="B222" s="28" t="s">
        <v>1</v>
      </c>
      <c r="C222" s="28">
        <f t="shared" si="13"/>
        <v>24</v>
      </c>
      <c r="D222" s="29">
        <v>19</v>
      </c>
      <c r="E222" s="30">
        <v>5</v>
      </c>
      <c r="F222" s="38">
        <v>2</v>
      </c>
      <c r="G222" s="31">
        <v>1</v>
      </c>
      <c r="H222" s="32">
        <f t="shared" si="15"/>
        <v>0.79166666666666663</v>
      </c>
      <c r="I222" s="33">
        <f>D222*9*5</f>
        <v>855</v>
      </c>
      <c r="J222" s="34">
        <f>E222*27*5</f>
        <v>675</v>
      </c>
      <c r="K222" s="35">
        <f t="shared" si="14"/>
        <v>180</v>
      </c>
    </row>
    <row r="223" spans="1:11" ht="26.25" customHeight="1" thickBot="1" x14ac:dyDescent="0.3">
      <c r="A223" s="36" t="s">
        <v>127</v>
      </c>
      <c r="B223" s="36" t="s">
        <v>1</v>
      </c>
      <c r="C223" s="28">
        <f t="shared" si="13"/>
        <v>2</v>
      </c>
      <c r="D223" s="29">
        <v>2</v>
      </c>
      <c r="E223" s="30">
        <v>0</v>
      </c>
      <c r="F223" s="39">
        <v>0</v>
      </c>
      <c r="G223" s="39">
        <v>0</v>
      </c>
      <c r="H223" s="32">
        <f t="shared" si="15"/>
        <v>1</v>
      </c>
      <c r="I223" s="33">
        <f>D223*10*9</f>
        <v>180</v>
      </c>
      <c r="J223" s="34">
        <f>E223*10*27</f>
        <v>0</v>
      </c>
      <c r="K223" s="35">
        <f t="shared" si="14"/>
        <v>180</v>
      </c>
    </row>
    <row r="224" spans="1:11" ht="26.25" customHeight="1" thickBot="1" x14ac:dyDescent="0.3">
      <c r="A224" s="36" t="s">
        <v>143</v>
      </c>
      <c r="B224" s="36" t="s">
        <v>1</v>
      </c>
      <c r="C224" s="28">
        <f t="shared" si="13"/>
        <v>12</v>
      </c>
      <c r="D224" s="29">
        <v>10</v>
      </c>
      <c r="E224" s="30">
        <v>2</v>
      </c>
      <c r="F224" s="31">
        <v>2</v>
      </c>
      <c r="G224" s="39">
        <v>0</v>
      </c>
      <c r="H224" s="32">
        <f t="shared" si="15"/>
        <v>0.83333333333333337</v>
      </c>
      <c r="I224" s="33">
        <f>D224*9*5</f>
        <v>450</v>
      </c>
      <c r="J224" s="34">
        <f>E224*27*5</f>
        <v>270</v>
      </c>
      <c r="K224" s="35">
        <f t="shared" si="14"/>
        <v>180</v>
      </c>
    </row>
    <row r="225" spans="1:11" ht="26.25" customHeight="1" thickBot="1" x14ac:dyDescent="0.3">
      <c r="A225" s="36" t="s">
        <v>119</v>
      </c>
      <c r="B225" s="36" t="s">
        <v>1</v>
      </c>
      <c r="C225" s="28">
        <f t="shared" si="13"/>
        <v>14</v>
      </c>
      <c r="D225" s="29">
        <v>11</v>
      </c>
      <c r="E225" s="30">
        <v>3</v>
      </c>
      <c r="F225" s="31">
        <v>1</v>
      </c>
      <c r="G225" s="31">
        <v>1</v>
      </c>
      <c r="H225" s="32">
        <f t="shared" si="15"/>
        <v>0.7857142857142857</v>
      </c>
      <c r="I225" s="33">
        <f>D225*5*13</f>
        <v>715</v>
      </c>
      <c r="J225" s="34">
        <f>E225*5*36</f>
        <v>540</v>
      </c>
      <c r="K225" s="35">
        <f t="shared" si="14"/>
        <v>175</v>
      </c>
    </row>
    <row r="226" spans="1:11" customFormat="1" ht="15.75" hidden="1" thickBot="1" x14ac:dyDescent="0.3">
      <c r="A226" s="11" t="s">
        <v>228</v>
      </c>
      <c r="B226" s="11" t="s">
        <v>1</v>
      </c>
      <c r="C226" s="1">
        <f t="shared" si="13"/>
        <v>153</v>
      </c>
      <c r="D226" s="12">
        <v>112</v>
      </c>
      <c r="E226" s="13">
        <v>41</v>
      </c>
      <c r="F226" s="18">
        <v>5</v>
      </c>
      <c r="G226" s="14">
        <v>2</v>
      </c>
      <c r="H226" s="22">
        <f t="shared" si="15"/>
        <v>0.73202614379084963</v>
      </c>
      <c r="I226" s="23">
        <f>D226*5*29</f>
        <v>16240</v>
      </c>
      <c r="J226" s="24">
        <f>E226*5*77</f>
        <v>15785</v>
      </c>
      <c r="K226" s="25">
        <f t="shared" si="14"/>
        <v>455</v>
      </c>
    </row>
    <row r="227" spans="1:11" ht="26.25" customHeight="1" thickBot="1" x14ac:dyDescent="0.3">
      <c r="A227" s="28" t="s">
        <v>250</v>
      </c>
      <c r="B227" s="28" t="s">
        <v>1</v>
      </c>
      <c r="C227" s="28">
        <f t="shared" si="13"/>
        <v>16</v>
      </c>
      <c r="D227" s="29">
        <v>12</v>
      </c>
      <c r="E227" s="30">
        <v>4</v>
      </c>
      <c r="F227" s="38">
        <v>3</v>
      </c>
      <c r="G227" s="37">
        <v>1</v>
      </c>
      <c r="H227" s="32">
        <f t="shared" si="15"/>
        <v>0.75</v>
      </c>
      <c r="I227" s="33">
        <f>D227*13*12.5</f>
        <v>1950</v>
      </c>
      <c r="J227" s="34">
        <f>E227*36*12.5</f>
        <v>1800</v>
      </c>
      <c r="K227" s="35">
        <f t="shared" si="14"/>
        <v>150</v>
      </c>
    </row>
    <row r="228" spans="1:11" customFormat="1" ht="15.75" hidden="1" thickBot="1" x14ac:dyDescent="0.3">
      <c r="A228" s="1" t="s">
        <v>230</v>
      </c>
      <c r="B228" s="1" t="s">
        <v>1</v>
      </c>
      <c r="C228" s="1">
        <f t="shared" si="13"/>
        <v>88</v>
      </c>
      <c r="D228" s="2">
        <v>58</v>
      </c>
      <c r="E228" s="3">
        <v>30</v>
      </c>
      <c r="F228" s="5">
        <v>4</v>
      </c>
      <c r="G228" s="5">
        <v>4</v>
      </c>
      <c r="H228" s="22">
        <f t="shared" si="15"/>
        <v>0.65909090909090906</v>
      </c>
      <c r="I228" s="23">
        <f>D228*39*5</f>
        <v>11310</v>
      </c>
      <c r="J228" s="24">
        <f>E228*102*5</f>
        <v>15300</v>
      </c>
      <c r="K228" s="25">
        <f t="shared" si="14"/>
        <v>-3990</v>
      </c>
    </row>
    <row r="229" spans="1:11" customFormat="1" ht="15.75" hidden="1" thickBot="1" x14ac:dyDescent="0.3">
      <c r="A229" s="6" t="s">
        <v>231</v>
      </c>
      <c r="B229" s="6" t="s">
        <v>1</v>
      </c>
      <c r="C229" s="1">
        <f t="shared" si="13"/>
        <v>29</v>
      </c>
      <c r="D229" s="2">
        <v>19</v>
      </c>
      <c r="E229" s="3">
        <v>10</v>
      </c>
      <c r="F229" s="4">
        <v>2</v>
      </c>
      <c r="G229" s="4">
        <v>2</v>
      </c>
      <c r="H229" s="22">
        <f t="shared" si="15"/>
        <v>0.65517241379310343</v>
      </c>
      <c r="I229" s="23">
        <f>D229*39*5</f>
        <v>3705</v>
      </c>
      <c r="J229" s="24">
        <f>E229*102*5</f>
        <v>5100</v>
      </c>
      <c r="K229" s="25">
        <f t="shared" si="14"/>
        <v>-1395</v>
      </c>
    </row>
    <row r="230" spans="1:11" customFormat="1" ht="15.75" hidden="1" thickBot="1" x14ac:dyDescent="0.3">
      <c r="A230" s="1" t="s">
        <v>232</v>
      </c>
      <c r="B230" s="1" t="s">
        <v>1</v>
      </c>
      <c r="C230" s="1">
        <f t="shared" si="13"/>
        <v>51</v>
      </c>
      <c r="D230" s="2">
        <v>26</v>
      </c>
      <c r="E230" s="3">
        <v>25</v>
      </c>
      <c r="F230" s="5">
        <v>4</v>
      </c>
      <c r="G230" s="21">
        <v>3</v>
      </c>
      <c r="H230" s="22">
        <f t="shared" si="15"/>
        <v>0.50980392156862742</v>
      </c>
      <c r="I230" s="23">
        <f>D230*49*5</f>
        <v>6370</v>
      </c>
      <c r="J230" s="24">
        <f>E230*127*5</f>
        <v>15875</v>
      </c>
      <c r="K230" s="25">
        <f t="shared" si="14"/>
        <v>-9505</v>
      </c>
    </row>
    <row r="231" spans="1:11" customFormat="1" ht="15.75" hidden="1" thickBot="1" x14ac:dyDescent="0.3">
      <c r="A231" s="6" t="s">
        <v>233</v>
      </c>
      <c r="B231" s="6" t="s">
        <v>1</v>
      </c>
      <c r="C231" s="1">
        <f t="shared" si="13"/>
        <v>17</v>
      </c>
      <c r="D231" s="2">
        <v>8</v>
      </c>
      <c r="E231" s="3">
        <v>9</v>
      </c>
      <c r="F231" s="21">
        <v>3</v>
      </c>
      <c r="G231" s="4">
        <v>2</v>
      </c>
      <c r="H231" s="22">
        <f t="shared" si="15"/>
        <v>0.47058823529411764</v>
      </c>
      <c r="I231" s="23">
        <f>D231*49*5</f>
        <v>1960</v>
      </c>
      <c r="J231" s="24">
        <f>E231*127*5</f>
        <v>5715</v>
      </c>
      <c r="K231" s="25">
        <f t="shared" si="14"/>
        <v>-3755</v>
      </c>
    </row>
    <row r="232" spans="1:11" customFormat="1" ht="15.75" hidden="1" thickBot="1" x14ac:dyDescent="0.3">
      <c r="A232" s="1" t="s">
        <v>234</v>
      </c>
      <c r="B232" s="1" t="s">
        <v>1</v>
      </c>
      <c r="C232" s="1">
        <f t="shared" si="13"/>
        <v>34</v>
      </c>
      <c r="D232" s="2">
        <v>23</v>
      </c>
      <c r="E232" s="3">
        <v>11</v>
      </c>
      <c r="F232" s="5">
        <v>4</v>
      </c>
      <c r="G232" s="4">
        <v>2</v>
      </c>
      <c r="H232" s="22">
        <f t="shared" si="15"/>
        <v>0.67647058823529416</v>
      </c>
      <c r="I232" s="23">
        <f>D232*59*5</f>
        <v>6785</v>
      </c>
      <c r="J232" s="24">
        <f>E232*152*5</f>
        <v>8360</v>
      </c>
      <c r="K232" s="25">
        <f t="shared" si="14"/>
        <v>-1575</v>
      </c>
    </row>
    <row r="233" spans="1:11" ht="26.25" customHeight="1" thickBot="1" x14ac:dyDescent="0.3">
      <c r="A233" s="36" t="s">
        <v>223</v>
      </c>
      <c r="B233" s="36" t="s">
        <v>1</v>
      </c>
      <c r="C233" s="28">
        <f t="shared" si="13"/>
        <v>12</v>
      </c>
      <c r="D233" s="29">
        <v>9</v>
      </c>
      <c r="E233" s="30">
        <v>3</v>
      </c>
      <c r="F233" s="38">
        <v>3</v>
      </c>
      <c r="G233" s="37">
        <v>1</v>
      </c>
      <c r="H233" s="32">
        <f t="shared" si="15"/>
        <v>0.75</v>
      </c>
      <c r="I233" s="33">
        <f>D233*13*10</f>
        <v>1170</v>
      </c>
      <c r="J233" s="34">
        <f>E233*36*10</f>
        <v>1080</v>
      </c>
      <c r="K233" s="35">
        <f t="shared" si="14"/>
        <v>90</v>
      </c>
    </row>
    <row r="234" spans="1:11" customFormat="1" ht="15.75" hidden="1" thickBot="1" x14ac:dyDescent="0.3">
      <c r="A234" s="1" t="s">
        <v>236</v>
      </c>
      <c r="B234" s="1" t="s">
        <v>1</v>
      </c>
      <c r="C234" s="1">
        <f t="shared" si="13"/>
        <v>110</v>
      </c>
      <c r="D234" s="2">
        <v>78</v>
      </c>
      <c r="E234" s="3">
        <v>32</v>
      </c>
      <c r="F234" s="9">
        <v>6</v>
      </c>
      <c r="G234" s="21">
        <v>3</v>
      </c>
      <c r="H234" s="22">
        <f t="shared" si="15"/>
        <v>0.70909090909090911</v>
      </c>
      <c r="I234" s="23">
        <f>D234*9*5</f>
        <v>3510</v>
      </c>
      <c r="J234" s="24">
        <f>E234*27*5</f>
        <v>4320</v>
      </c>
      <c r="K234" s="25">
        <f t="shared" si="14"/>
        <v>-810</v>
      </c>
    </row>
    <row r="235" spans="1:11" customFormat="1" ht="15.75" hidden="1" thickBot="1" x14ac:dyDescent="0.3">
      <c r="A235" s="6" t="s">
        <v>237</v>
      </c>
      <c r="B235" s="6" t="s">
        <v>1</v>
      </c>
      <c r="C235" s="1">
        <f t="shared" si="13"/>
        <v>41</v>
      </c>
      <c r="D235" s="2">
        <v>28</v>
      </c>
      <c r="E235" s="3">
        <v>13</v>
      </c>
      <c r="F235" s="4">
        <v>2</v>
      </c>
      <c r="G235" s="4">
        <v>2</v>
      </c>
      <c r="H235" s="22">
        <f t="shared" si="15"/>
        <v>0.68292682926829273</v>
      </c>
      <c r="I235" s="23">
        <f>D235*9*5</f>
        <v>1260</v>
      </c>
      <c r="J235" s="24">
        <f>E235*27*5</f>
        <v>1755</v>
      </c>
      <c r="K235" s="25">
        <f t="shared" si="14"/>
        <v>-495</v>
      </c>
    </row>
    <row r="236" spans="1:11" customFormat="1" ht="15.75" hidden="1" thickBot="1" x14ac:dyDescent="0.3">
      <c r="A236" s="1" t="s">
        <v>238</v>
      </c>
      <c r="B236" s="1" t="s">
        <v>1</v>
      </c>
      <c r="C236" s="1">
        <f t="shared" si="13"/>
        <v>69</v>
      </c>
      <c r="D236" s="2">
        <v>51</v>
      </c>
      <c r="E236" s="3">
        <v>18</v>
      </c>
      <c r="F236" s="21">
        <v>3</v>
      </c>
      <c r="G236" s="4">
        <v>2</v>
      </c>
      <c r="H236" s="22">
        <f t="shared" si="15"/>
        <v>0.73913043478260865</v>
      </c>
      <c r="I236" s="23">
        <f>D236*5*13</f>
        <v>3315</v>
      </c>
      <c r="J236" s="24">
        <f>E236*5*36</f>
        <v>3240</v>
      </c>
      <c r="K236" s="25">
        <f t="shared" si="14"/>
        <v>75</v>
      </c>
    </row>
    <row r="237" spans="1:11" ht="26.25" customHeight="1" thickBot="1" x14ac:dyDescent="0.3">
      <c r="A237" s="36" t="s">
        <v>99</v>
      </c>
      <c r="B237" s="36" t="s">
        <v>1</v>
      </c>
      <c r="C237" s="28">
        <f t="shared" si="13"/>
        <v>8</v>
      </c>
      <c r="D237" s="29">
        <v>6</v>
      </c>
      <c r="E237" s="30">
        <v>2</v>
      </c>
      <c r="F237" s="37">
        <v>1</v>
      </c>
      <c r="G237" s="39">
        <v>0</v>
      </c>
      <c r="H237" s="32">
        <f t="shared" si="15"/>
        <v>0.75</v>
      </c>
      <c r="I237" s="33">
        <f>D237*13*10</f>
        <v>780</v>
      </c>
      <c r="J237" s="34">
        <f>E237*36*10</f>
        <v>720</v>
      </c>
      <c r="K237" s="35">
        <f t="shared" si="14"/>
        <v>60</v>
      </c>
    </row>
    <row r="238" spans="1:11" customFormat="1" ht="15.75" hidden="1" thickBot="1" x14ac:dyDescent="0.3">
      <c r="A238" s="1" t="s">
        <v>240</v>
      </c>
      <c r="B238" s="1" t="s">
        <v>1</v>
      </c>
      <c r="C238" s="1">
        <f t="shared" si="13"/>
        <v>28</v>
      </c>
      <c r="D238" s="2">
        <v>19</v>
      </c>
      <c r="E238" s="3">
        <v>9</v>
      </c>
      <c r="F238" s="7">
        <v>1</v>
      </c>
      <c r="G238" s="7">
        <v>1</v>
      </c>
      <c r="H238" s="22">
        <f t="shared" si="15"/>
        <v>0.6785714285714286</v>
      </c>
      <c r="I238" s="23">
        <f>D238*19*5</f>
        <v>1805</v>
      </c>
      <c r="J238" s="24">
        <f>E238*52*5</f>
        <v>2340</v>
      </c>
      <c r="K238" s="25">
        <f t="shared" si="14"/>
        <v>-535</v>
      </c>
    </row>
    <row r="239" spans="1:11" customFormat="1" ht="15.75" hidden="1" thickBot="1" x14ac:dyDescent="0.3">
      <c r="A239" s="6" t="s">
        <v>241</v>
      </c>
      <c r="B239" s="6" t="s">
        <v>1</v>
      </c>
      <c r="C239" s="1">
        <f t="shared" si="13"/>
        <v>11</v>
      </c>
      <c r="D239" s="2">
        <v>8</v>
      </c>
      <c r="E239" s="3">
        <v>3</v>
      </c>
      <c r="F239" s="7">
        <v>1</v>
      </c>
      <c r="G239" s="7">
        <v>1</v>
      </c>
      <c r="H239" s="22">
        <f t="shared" si="15"/>
        <v>0.72727272727272729</v>
      </c>
      <c r="I239" s="23">
        <f>D239*19*5</f>
        <v>760</v>
      </c>
      <c r="J239" s="24">
        <f>E239*52*5</f>
        <v>780</v>
      </c>
      <c r="K239" s="25">
        <f t="shared" si="14"/>
        <v>-20</v>
      </c>
    </row>
    <row r="240" spans="1:11" customFormat="1" ht="15.75" hidden="1" thickBot="1" x14ac:dyDescent="0.3">
      <c r="A240" s="1" t="s">
        <v>242</v>
      </c>
      <c r="B240" s="1" t="s">
        <v>1</v>
      </c>
      <c r="C240" s="1">
        <f t="shared" si="13"/>
        <v>157</v>
      </c>
      <c r="D240" s="2">
        <v>111</v>
      </c>
      <c r="E240" s="3">
        <v>46</v>
      </c>
      <c r="F240" s="20">
        <v>5</v>
      </c>
      <c r="G240" s="21">
        <v>3</v>
      </c>
      <c r="H240" s="22">
        <f t="shared" si="15"/>
        <v>0.70700636942675155</v>
      </c>
      <c r="I240" s="23">
        <f>D240*9*5</f>
        <v>4995</v>
      </c>
      <c r="J240" s="24">
        <f>E240*27*5</f>
        <v>6210</v>
      </c>
      <c r="K240" s="25">
        <f t="shared" si="14"/>
        <v>-1215</v>
      </c>
    </row>
    <row r="241" spans="1:11" ht="26.25" customHeight="1" thickBot="1" x14ac:dyDescent="0.3">
      <c r="A241" s="28" t="s">
        <v>118</v>
      </c>
      <c r="B241" s="28" t="s">
        <v>1</v>
      </c>
      <c r="C241" s="28">
        <f t="shared" si="13"/>
        <v>16</v>
      </c>
      <c r="D241" s="29">
        <v>12</v>
      </c>
      <c r="E241" s="30">
        <v>4</v>
      </c>
      <c r="F241" s="38">
        <v>2</v>
      </c>
      <c r="G241" s="31">
        <v>1</v>
      </c>
      <c r="H241" s="32">
        <f t="shared" si="15"/>
        <v>0.75</v>
      </c>
      <c r="I241" s="33">
        <f>D241*5*13</f>
        <v>780</v>
      </c>
      <c r="J241" s="34">
        <f>E241*5*36</f>
        <v>720</v>
      </c>
      <c r="K241" s="35">
        <f t="shared" si="14"/>
        <v>60</v>
      </c>
    </row>
    <row r="242" spans="1:11" customFormat="1" ht="15.75" hidden="1" thickBot="1" x14ac:dyDescent="0.3">
      <c r="A242" s="1" t="s">
        <v>244</v>
      </c>
      <c r="B242" s="1" t="s">
        <v>1</v>
      </c>
      <c r="C242" s="1">
        <f t="shared" si="13"/>
        <v>77</v>
      </c>
      <c r="D242" s="2">
        <v>50</v>
      </c>
      <c r="E242" s="3">
        <v>27</v>
      </c>
      <c r="F242" s="21">
        <v>3</v>
      </c>
      <c r="G242" s="5">
        <v>4</v>
      </c>
      <c r="H242" s="22">
        <f t="shared" si="15"/>
        <v>0.64935064935064934</v>
      </c>
      <c r="I242" s="23">
        <f>D242*5*13</f>
        <v>3250</v>
      </c>
      <c r="J242" s="24">
        <f>E242*5*36</f>
        <v>4860</v>
      </c>
      <c r="K242" s="25">
        <f t="shared" si="14"/>
        <v>-1610</v>
      </c>
    </row>
    <row r="243" spans="1:11" customFormat="1" ht="15.75" hidden="1" thickBot="1" x14ac:dyDescent="0.3">
      <c r="A243" s="6" t="s">
        <v>245</v>
      </c>
      <c r="B243" s="6" t="s">
        <v>1</v>
      </c>
      <c r="C243" s="1">
        <f t="shared" si="13"/>
        <v>28</v>
      </c>
      <c r="D243" s="2">
        <v>18</v>
      </c>
      <c r="E243" s="3">
        <v>10</v>
      </c>
      <c r="F243" s="7">
        <v>1</v>
      </c>
      <c r="G243" s="4">
        <v>2</v>
      </c>
      <c r="H243" s="22">
        <f t="shared" si="15"/>
        <v>0.6428571428571429</v>
      </c>
      <c r="I243" s="23">
        <f>D243*5*13</f>
        <v>1170</v>
      </c>
      <c r="J243" s="24">
        <f>E243*5*36</f>
        <v>1800</v>
      </c>
      <c r="K243" s="25">
        <f t="shared" si="14"/>
        <v>-630</v>
      </c>
    </row>
    <row r="244" spans="1:11" customFormat="1" ht="15.75" hidden="1" thickBot="1" x14ac:dyDescent="0.3">
      <c r="A244" s="1" t="s">
        <v>246</v>
      </c>
      <c r="B244" s="1" t="s">
        <v>1</v>
      </c>
      <c r="C244" s="1">
        <f t="shared" si="13"/>
        <v>35</v>
      </c>
      <c r="D244" s="2">
        <v>26</v>
      </c>
      <c r="E244" s="3">
        <v>9</v>
      </c>
      <c r="F244" s="21">
        <v>3</v>
      </c>
      <c r="G244" s="4">
        <v>2</v>
      </c>
      <c r="H244" s="22">
        <f t="shared" si="15"/>
        <v>0.74285714285714288</v>
      </c>
      <c r="I244" s="23">
        <f>D244*19*5</f>
        <v>2470</v>
      </c>
      <c r="J244" s="24">
        <f>E244*52*5</f>
        <v>2340</v>
      </c>
      <c r="K244" s="25">
        <f t="shared" si="14"/>
        <v>130</v>
      </c>
    </row>
    <row r="245" spans="1:11" customFormat="1" ht="15.75" hidden="1" thickBot="1" x14ac:dyDescent="0.3">
      <c r="A245" s="6" t="s">
        <v>247</v>
      </c>
      <c r="B245" s="6" t="s">
        <v>1</v>
      </c>
      <c r="C245" s="1">
        <f t="shared" si="13"/>
        <v>13</v>
      </c>
      <c r="D245" s="2">
        <v>9</v>
      </c>
      <c r="E245" s="3">
        <v>4</v>
      </c>
      <c r="F245" s="21">
        <v>3</v>
      </c>
      <c r="G245" s="8">
        <v>0</v>
      </c>
      <c r="H245" s="22">
        <f t="shared" si="15"/>
        <v>0.69230769230769229</v>
      </c>
      <c r="I245" s="23">
        <f>D245*19*5</f>
        <v>855</v>
      </c>
      <c r="J245" s="24">
        <f>E245*52*5</f>
        <v>1040</v>
      </c>
      <c r="K245" s="25">
        <f t="shared" si="14"/>
        <v>-185</v>
      </c>
    </row>
    <row r="246" spans="1:11" customFormat="1" ht="15.75" hidden="1" thickBot="1" x14ac:dyDescent="0.3">
      <c r="A246" s="1" t="s">
        <v>248</v>
      </c>
      <c r="B246" s="1" t="s">
        <v>1</v>
      </c>
      <c r="C246" s="1">
        <f t="shared" si="13"/>
        <v>35</v>
      </c>
      <c r="D246" s="2">
        <v>25</v>
      </c>
      <c r="E246" s="3">
        <v>10</v>
      </c>
      <c r="F246" s="4">
        <v>2</v>
      </c>
      <c r="G246" s="4">
        <v>2</v>
      </c>
      <c r="H246" s="22">
        <f t="shared" si="15"/>
        <v>0.7142857142857143</v>
      </c>
      <c r="I246" s="23">
        <f>D246*12.5*9</f>
        <v>2812.5</v>
      </c>
      <c r="J246" s="24">
        <f>E246*12.5*27</f>
        <v>3375</v>
      </c>
      <c r="K246" s="25">
        <f t="shared" si="14"/>
        <v>-562.5</v>
      </c>
    </row>
    <row r="247" spans="1:11" customFormat="1" ht="15.75" hidden="1" thickBot="1" x14ac:dyDescent="0.3">
      <c r="A247" s="6" t="s">
        <v>249</v>
      </c>
      <c r="B247" s="6" t="s">
        <v>1</v>
      </c>
      <c r="C247" s="1">
        <f t="shared" si="13"/>
        <v>11</v>
      </c>
      <c r="D247" s="2">
        <v>6</v>
      </c>
      <c r="E247" s="3">
        <v>5</v>
      </c>
      <c r="F247" s="4">
        <v>2</v>
      </c>
      <c r="G247" s="8">
        <v>0</v>
      </c>
      <c r="H247" s="22">
        <f t="shared" si="15"/>
        <v>0.54545454545454541</v>
      </c>
      <c r="I247" s="23">
        <f>D247*12.5*9</f>
        <v>675</v>
      </c>
      <c r="J247" s="24">
        <f>E247*12.5*27</f>
        <v>1687.5</v>
      </c>
      <c r="K247" s="25">
        <f t="shared" si="14"/>
        <v>-1012.5</v>
      </c>
    </row>
    <row r="248" spans="1:11" ht="26.25" customHeight="1" thickBot="1" x14ac:dyDescent="0.3">
      <c r="A248" s="28" t="s">
        <v>15</v>
      </c>
      <c r="B248" s="28" t="s">
        <v>1</v>
      </c>
      <c r="C248" s="28">
        <f t="shared" si="13"/>
        <v>101</v>
      </c>
      <c r="D248" s="29">
        <v>76</v>
      </c>
      <c r="E248" s="30">
        <v>25</v>
      </c>
      <c r="F248" s="40">
        <v>3</v>
      </c>
      <c r="G248" s="40">
        <v>3</v>
      </c>
      <c r="H248" s="32">
        <f t="shared" si="15"/>
        <v>0.75247524752475248</v>
      </c>
      <c r="I248" s="33">
        <f>D248*9*5</f>
        <v>3420</v>
      </c>
      <c r="J248" s="34">
        <f>E248*27*5</f>
        <v>3375</v>
      </c>
      <c r="K248" s="35">
        <f t="shared" si="14"/>
        <v>45</v>
      </c>
    </row>
    <row r="249" spans="1:11" ht="26.25" customHeight="1" thickBot="1" x14ac:dyDescent="0.3">
      <c r="A249" s="28" t="s">
        <v>86</v>
      </c>
      <c r="B249" s="28" t="s">
        <v>1</v>
      </c>
      <c r="C249" s="28">
        <f t="shared" si="13"/>
        <v>141</v>
      </c>
      <c r="D249" s="29">
        <v>106</v>
      </c>
      <c r="E249" s="30">
        <v>35</v>
      </c>
      <c r="F249" s="48">
        <v>5</v>
      </c>
      <c r="G249" s="42">
        <v>3</v>
      </c>
      <c r="H249" s="32">
        <f t="shared" si="15"/>
        <v>0.75177304964539005</v>
      </c>
      <c r="I249" s="33">
        <f>D249*9*5</f>
        <v>4770</v>
      </c>
      <c r="J249" s="34">
        <f>E249*27*5</f>
        <v>4725</v>
      </c>
      <c r="K249" s="35">
        <f t="shared" si="14"/>
        <v>45</v>
      </c>
    </row>
    <row r="250" spans="1:11" ht="26.25" customHeight="1" thickBot="1" x14ac:dyDescent="0.3">
      <c r="A250" s="36" t="s">
        <v>115</v>
      </c>
      <c r="B250" s="36" t="s">
        <v>1</v>
      </c>
      <c r="C250" s="28">
        <f t="shared" si="13"/>
        <v>4</v>
      </c>
      <c r="D250" s="29">
        <v>3</v>
      </c>
      <c r="E250" s="30">
        <v>1</v>
      </c>
      <c r="F250" s="38">
        <v>2</v>
      </c>
      <c r="G250" s="31">
        <v>1</v>
      </c>
      <c r="H250" s="32">
        <f t="shared" ref="H250:H257" si="16">D250/C250</f>
        <v>0.75</v>
      </c>
      <c r="I250" s="33">
        <f>D250*19*5</f>
        <v>285</v>
      </c>
      <c r="J250" s="34">
        <f>E250*52*5</f>
        <v>260</v>
      </c>
      <c r="K250" s="35">
        <f t="shared" si="14"/>
        <v>25</v>
      </c>
    </row>
    <row r="251" spans="1:11" customFormat="1" ht="15.75" hidden="1" thickBot="1" x14ac:dyDescent="0.3">
      <c r="A251" s="6" t="s">
        <v>253</v>
      </c>
      <c r="B251" s="6" t="s">
        <v>1</v>
      </c>
      <c r="C251" s="1">
        <f t="shared" si="13"/>
        <v>7</v>
      </c>
      <c r="D251" s="2">
        <v>5</v>
      </c>
      <c r="E251" s="3">
        <v>2</v>
      </c>
      <c r="F251" s="7">
        <v>1</v>
      </c>
      <c r="G251" s="8">
        <v>0</v>
      </c>
      <c r="H251" s="22">
        <f t="shared" si="16"/>
        <v>0.7142857142857143</v>
      </c>
      <c r="I251" s="23">
        <f t="shared" ref="I251:I257" si="17">D251*10*9</f>
        <v>450</v>
      </c>
      <c r="J251" s="24">
        <f t="shared" ref="J251:J257" si="18">E251*10*27</f>
        <v>540</v>
      </c>
      <c r="K251" s="25">
        <f t="shared" si="14"/>
        <v>-90</v>
      </c>
    </row>
    <row r="252" spans="1:11" ht="26.25" customHeight="1" thickBot="1" x14ac:dyDescent="0.3">
      <c r="A252" s="28" t="s">
        <v>96</v>
      </c>
      <c r="B252" s="28" t="s">
        <v>1</v>
      </c>
      <c r="C252" s="28">
        <f t="shared" si="13"/>
        <v>56</v>
      </c>
      <c r="D252" s="29">
        <v>42</v>
      </c>
      <c r="E252" s="30">
        <v>14</v>
      </c>
      <c r="F252" s="42">
        <v>3</v>
      </c>
      <c r="G252" s="31">
        <v>2</v>
      </c>
      <c r="H252" s="32">
        <f t="shared" si="16"/>
        <v>0.75</v>
      </c>
      <c r="I252" s="33">
        <f t="shared" si="17"/>
        <v>3780</v>
      </c>
      <c r="J252" s="34">
        <f t="shared" si="18"/>
        <v>3780</v>
      </c>
      <c r="K252" s="35">
        <f t="shared" si="14"/>
        <v>0</v>
      </c>
    </row>
    <row r="253" spans="1:11" ht="26.25" customHeight="1" thickBot="1" x14ac:dyDescent="0.3">
      <c r="A253" s="28" t="s">
        <v>100</v>
      </c>
      <c r="B253" s="28" t="s">
        <v>1</v>
      </c>
      <c r="C253" s="28">
        <f t="shared" si="13"/>
        <v>76</v>
      </c>
      <c r="D253" s="29">
        <v>57</v>
      </c>
      <c r="E253" s="30">
        <v>19</v>
      </c>
      <c r="F253" s="41">
        <v>4</v>
      </c>
      <c r="G253" s="31">
        <v>2</v>
      </c>
      <c r="H253" s="32">
        <f t="shared" si="16"/>
        <v>0.75</v>
      </c>
      <c r="I253" s="33">
        <f t="shared" si="17"/>
        <v>5130</v>
      </c>
      <c r="J253" s="34">
        <f t="shared" si="18"/>
        <v>5130</v>
      </c>
      <c r="K253" s="35">
        <f t="shared" si="14"/>
        <v>0</v>
      </c>
    </row>
    <row r="254" spans="1:11" customFormat="1" ht="15.75" hidden="1" thickBot="1" x14ac:dyDescent="0.3">
      <c r="A254" s="1" t="s">
        <v>256</v>
      </c>
      <c r="B254" s="1" t="s">
        <v>1</v>
      </c>
      <c r="C254" s="1">
        <f t="shared" si="13"/>
        <v>58</v>
      </c>
      <c r="D254" s="2">
        <v>41</v>
      </c>
      <c r="E254" s="3">
        <v>17</v>
      </c>
      <c r="F254" s="21">
        <v>3</v>
      </c>
      <c r="G254" s="4">
        <v>2</v>
      </c>
      <c r="H254" s="22">
        <f t="shared" si="16"/>
        <v>0.7068965517241379</v>
      </c>
      <c r="I254" s="23">
        <f t="shared" si="17"/>
        <v>3690</v>
      </c>
      <c r="J254" s="24">
        <f t="shared" si="18"/>
        <v>4590</v>
      </c>
      <c r="K254" s="25">
        <f t="shared" si="14"/>
        <v>-900</v>
      </c>
    </row>
    <row r="255" spans="1:11" ht="26.25" customHeight="1" thickBot="1" x14ac:dyDescent="0.3">
      <c r="A255" s="28" t="s">
        <v>130</v>
      </c>
      <c r="B255" s="28" t="s">
        <v>1</v>
      </c>
      <c r="C255" s="28">
        <f t="shared" si="13"/>
        <v>8</v>
      </c>
      <c r="D255" s="29">
        <v>6</v>
      </c>
      <c r="E255" s="30">
        <v>2</v>
      </c>
      <c r="F255" s="38">
        <v>2</v>
      </c>
      <c r="G255" s="31">
        <v>1</v>
      </c>
      <c r="H255" s="32">
        <f t="shared" si="16"/>
        <v>0.75</v>
      </c>
      <c r="I255" s="33">
        <f t="shared" si="17"/>
        <v>540</v>
      </c>
      <c r="J255" s="34">
        <f t="shared" si="18"/>
        <v>540</v>
      </c>
      <c r="K255" s="35">
        <f t="shared" si="14"/>
        <v>0</v>
      </c>
    </row>
    <row r="256" spans="1:11" ht="26.25" customHeight="1" thickBot="1" x14ac:dyDescent="0.3">
      <c r="A256" s="36" t="s">
        <v>131</v>
      </c>
      <c r="B256" s="36" t="s">
        <v>1</v>
      </c>
      <c r="C256" s="28">
        <f t="shared" si="13"/>
        <v>8</v>
      </c>
      <c r="D256" s="29">
        <v>6</v>
      </c>
      <c r="E256" s="30">
        <v>2</v>
      </c>
      <c r="F256" s="38">
        <v>2</v>
      </c>
      <c r="G256" s="31">
        <v>1</v>
      </c>
      <c r="H256" s="32">
        <f t="shared" si="16"/>
        <v>0.75</v>
      </c>
      <c r="I256" s="33">
        <f t="shared" si="17"/>
        <v>540</v>
      </c>
      <c r="J256" s="34">
        <f t="shared" si="18"/>
        <v>540</v>
      </c>
      <c r="K256" s="35">
        <f t="shared" si="14"/>
        <v>0</v>
      </c>
    </row>
    <row r="257" spans="1:11" ht="26.25" customHeight="1" thickBot="1" x14ac:dyDescent="0.3">
      <c r="A257" s="36" t="s">
        <v>257</v>
      </c>
      <c r="B257" s="36" t="s">
        <v>1</v>
      </c>
      <c r="C257" s="28">
        <f t="shared" si="13"/>
        <v>24</v>
      </c>
      <c r="D257" s="29">
        <v>18</v>
      </c>
      <c r="E257" s="30">
        <v>6</v>
      </c>
      <c r="F257" s="37">
        <v>1</v>
      </c>
      <c r="G257" s="31">
        <v>2</v>
      </c>
      <c r="H257" s="32">
        <f t="shared" si="16"/>
        <v>0.75</v>
      </c>
      <c r="I257" s="33">
        <f t="shared" si="17"/>
        <v>1620</v>
      </c>
      <c r="J257" s="34">
        <f t="shared" si="18"/>
        <v>1620</v>
      </c>
      <c r="K257" s="35">
        <f t="shared" si="14"/>
        <v>0</v>
      </c>
    </row>
    <row r="259" spans="1:11" ht="26.25" customHeight="1" x14ac:dyDescent="0.25">
      <c r="C259" s="61">
        <f>SUM(C2:C258)</f>
        <v>9011</v>
      </c>
    </row>
  </sheetData>
  <autoFilter ref="A1:K257" xr:uid="{830CD8A3-9B6D-45CC-892A-3E67FA3FE088}">
    <filterColumn colId="7">
      <customFilters>
        <customFilter operator="greaterThanOrEqual" val="0.75"/>
      </customFilters>
    </filterColumn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864F-06B6-453D-BF95-BE228C1F4DC2}">
  <dimension ref="A1:K9"/>
  <sheetViews>
    <sheetView workbookViewId="0">
      <selection activeCell="G13" sqref="G13"/>
    </sheetView>
  </sheetViews>
  <sheetFormatPr defaultRowHeight="15" x14ac:dyDescent="0.25"/>
  <cols>
    <col min="1" max="1" width="100.85546875" bestFit="1" customWidth="1"/>
    <col min="2" max="2" width="21.7109375" bestFit="1" customWidth="1"/>
    <col min="3" max="3" width="19" customWidth="1"/>
    <col min="4" max="4" width="13.85546875" customWidth="1"/>
    <col min="5" max="5" width="16.42578125" customWidth="1"/>
    <col min="6" max="6" width="18.85546875" customWidth="1"/>
    <col min="7" max="7" width="18.28515625" customWidth="1"/>
    <col min="8" max="8" width="13.5703125" customWidth="1"/>
    <col min="9" max="10" width="11.42578125" bestFit="1" customWidth="1"/>
    <col min="11" max="11" width="12.140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4.5" customHeight="1" thickBot="1" x14ac:dyDescent="0.3">
      <c r="A2" s="36" t="s">
        <v>89</v>
      </c>
      <c r="B2" s="36" t="s">
        <v>1</v>
      </c>
      <c r="C2" s="28">
        <v>65</v>
      </c>
      <c r="D2" s="29">
        <v>54</v>
      </c>
      <c r="E2" s="30">
        <v>11</v>
      </c>
      <c r="F2" s="42">
        <v>3</v>
      </c>
      <c r="G2" s="31">
        <v>2</v>
      </c>
      <c r="H2" s="32">
        <v>0.83076923076923082</v>
      </c>
      <c r="I2" s="33">
        <v>3510</v>
      </c>
      <c r="J2" s="34">
        <v>1980</v>
      </c>
      <c r="K2" s="35">
        <v>1530</v>
      </c>
    </row>
    <row r="3" spans="1:11" ht="34.5" customHeight="1" thickBot="1" x14ac:dyDescent="0.3">
      <c r="A3" s="28" t="s">
        <v>88</v>
      </c>
      <c r="B3" s="28" t="s">
        <v>1</v>
      </c>
      <c r="C3" s="28">
        <v>87</v>
      </c>
      <c r="D3" s="29">
        <v>69</v>
      </c>
      <c r="E3" s="30">
        <v>18</v>
      </c>
      <c r="F3" s="42">
        <v>3</v>
      </c>
      <c r="G3" s="31">
        <v>2</v>
      </c>
      <c r="H3" s="32">
        <v>0.7931034482758621</v>
      </c>
      <c r="I3" s="33">
        <v>4485</v>
      </c>
      <c r="J3" s="34">
        <v>3240</v>
      </c>
      <c r="K3" s="35">
        <v>1245</v>
      </c>
    </row>
    <row r="4" spans="1:11" ht="34.5" customHeight="1" thickBot="1" x14ac:dyDescent="0.3">
      <c r="A4" s="28" t="s">
        <v>17</v>
      </c>
      <c r="B4" s="28" t="s">
        <v>1</v>
      </c>
      <c r="C4" s="28">
        <v>57</v>
      </c>
      <c r="D4" s="29">
        <v>46</v>
      </c>
      <c r="E4" s="30">
        <v>11</v>
      </c>
      <c r="F4" s="40">
        <v>3</v>
      </c>
      <c r="G4" s="31">
        <v>2</v>
      </c>
      <c r="H4" s="32">
        <v>0.80701754385964908</v>
      </c>
      <c r="I4" s="33">
        <v>2990</v>
      </c>
      <c r="J4" s="34">
        <v>1980</v>
      </c>
      <c r="K4" s="35">
        <v>1010</v>
      </c>
    </row>
    <row r="5" spans="1:11" ht="34.5" customHeight="1" thickBot="1" x14ac:dyDescent="0.3">
      <c r="A5" s="36" t="s">
        <v>183</v>
      </c>
      <c r="B5" s="36" t="s">
        <v>1</v>
      </c>
      <c r="C5" s="28">
        <v>25</v>
      </c>
      <c r="D5" s="29">
        <v>20</v>
      </c>
      <c r="E5" s="30">
        <v>5</v>
      </c>
      <c r="F5" s="31">
        <v>1</v>
      </c>
      <c r="G5" s="31">
        <v>1</v>
      </c>
      <c r="H5" s="32">
        <v>0.8</v>
      </c>
      <c r="I5" s="33">
        <v>1300</v>
      </c>
      <c r="J5" s="34">
        <v>900</v>
      </c>
      <c r="K5" s="35">
        <v>400</v>
      </c>
    </row>
    <row r="6" spans="1:11" ht="34.5" customHeight="1" thickBot="1" x14ac:dyDescent="0.3">
      <c r="A6" s="36" t="s">
        <v>213</v>
      </c>
      <c r="B6" s="36" t="s">
        <v>1</v>
      </c>
      <c r="C6" s="28">
        <v>76</v>
      </c>
      <c r="D6" s="29">
        <v>57</v>
      </c>
      <c r="E6" s="30">
        <v>19</v>
      </c>
      <c r="F6" s="31">
        <v>2</v>
      </c>
      <c r="G6" s="38">
        <v>3</v>
      </c>
      <c r="H6" s="32">
        <v>0.75</v>
      </c>
      <c r="I6" s="33">
        <v>3705</v>
      </c>
      <c r="J6" s="34">
        <v>3420</v>
      </c>
      <c r="K6" s="35">
        <v>285</v>
      </c>
    </row>
    <row r="7" spans="1:11" ht="34.5" customHeight="1" thickBot="1" x14ac:dyDescent="0.3">
      <c r="A7" s="28" t="s">
        <v>150</v>
      </c>
      <c r="B7" s="28" t="s">
        <v>1</v>
      </c>
      <c r="C7" s="28">
        <v>52</v>
      </c>
      <c r="D7" s="29">
        <v>39</v>
      </c>
      <c r="E7" s="30">
        <v>13</v>
      </c>
      <c r="F7" s="31">
        <v>2</v>
      </c>
      <c r="G7" s="38">
        <v>3</v>
      </c>
      <c r="H7" s="32">
        <v>0.75</v>
      </c>
      <c r="I7" s="33">
        <v>2535</v>
      </c>
      <c r="J7" s="34">
        <v>2340</v>
      </c>
      <c r="K7" s="35">
        <v>195</v>
      </c>
    </row>
    <row r="8" spans="1:11" ht="34.5" customHeight="1" thickBot="1" x14ac:dyDescent="0.3">
      <c r="A8" s="36" t="s">
        <v>119</v>
      </c>
      <c r="B8" s="36" t="s">
        <v>1</v>
      </c>
      <c r="C8" s="28">
        <v>14</v>
      </c>
      <c r="D8" s="29">
        <v>11</v>
      </c>
      <c r="E8" s="30">
        <v>3</v>
      </c>
      <c r="F8" s="31">
        <v>1</v>
      </c>
      <c r="G8" s="31">
        <v>1</v>
      </c>
      <c r="H8" s="32">
        <v>0.7857142857142857</v>
      </c>
      <c r="I8" s="33">
        <v>715</v>
      </c>
      <c r="J8" s="34">
        <v>540</v>
      </c>
      <c r="K8" s="35">
        <v>175</v>
      </c>
    </row>
    <row r="9" spans="1:11" ht="34.5" customHeight="1" thickBot="1" x14ac:dyDescent="0.3">
      <c r="A9" s="28" t="s">
        <v>118</v>
      </c>
      <c r="B9" s="28" t="s">
        <v>1</v>
      </c>
      <c r="C9" s="28">
        <v>16</v>
      </c>
      <c r="D9" s="29">
        <v>12</v>
      </c>
      <c r="E9" s="30">
        <v>4</v>
      </c>
      <c r="F9" s="38">
        <v>2</v>
      </c>
      <c r="G9" s="31">
        <v>1</v>
      </c>
      <c r="H9" s="32">
        <v>0.75</v>
      </c>
      <c r="I9" s="33">
        <v>780</v>
      </c>
      <c r="J9" s="34">
        <v>720</v>
      </c>
      <c r="K9" s="35">
        <v>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2DFF-C405-4360-BF3F-D680E4F71B7C}">
  <dimension ref="A1:K10"/>
  <sheetViews>
    <sheetView workbookViewId="0">
      <selection activeCell="I15" sqref="I15"/>
    </sheetView>
  </sheetViews>
  <sheetFormatPr defaultColWidth="19.28515625" defaultRowHeight="15" x14ac:dyDescent="0.25"/>
  <cols>
    <col min="1" max="1" width="102.140625" bestFit="1" customWidth="1"/>
    <col min="2" max="2" width="21.7109375" bestFit="1" customWidth="1"/>
    <col min="3" max="3" width="11.5703125" bestFit="1" customWidth="1"/>
    <col min="4" max="4" width="16.42578125" customWidth="1"/>
    <col min="6" max="6" width="15" customWidth="1"/>
    <col min="8" max="8" width="14.42578125" customWidth="1"/>
    <col min="9" max="10" width="11.425781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16.5" thickBot="1" x14ac:dyDescent="0.3">
      <c r="A2" s="36" t="s">
        <v>91</v>
      </c>
      <c r="B2" s="36" t="s">
        <v>1</v>
      </c>
      <c r="C2" s="28">
        <v>35</v>
      </c>
      <c r="D2" s="29">
        <v>28</v>
      </c>
      <c r="E2" s="30">
        <v>7</v>
      </c>
      <c r="F2" s="37">
        <v>1</v>
      </c>
      <c r="G2" s="31">
        <v>2</v>
      </c>
      <c r="H2" s="32">
        <v>0.8</v>
      </c>
      <c r="I2" s="33">
        <v>2660</v>
      </c>
      <c r="J2" s="34">
        <v>1820</v>
      </c>
      <c r="K2" s="35">
        <v>840</v>
      </c>
    </row>
    <row r="3" spans="1:11" ht="16.5" thickBot="1" x14ac:dyDescent="0.3">
      <c r="A3" s="28" t="s">
        <v>19</v>
      </c>
      <c r="B3" s="28" t="s">
        <v>1</v>
      </c>
      <c r="C3" s="28">
        <v>30</v>
      </c>
      <c r="D3" s="29">
        <v>24</v>
      </c>
      <c r="E3" s="30">
        <v>6</v>
      </c>
      <c r="F3" s="40">
        <v>3</v>
      </c>
      <c r="G3" s="37">
        <v>1</v>
      </c>
      <c r="H3" s="32">
        <v>0.8</v>
      </c>
      <c r="I3" s="33">
        <v>2280</v>
      </c>
      <c r="J3" s="34">
        <v>1560</v>
      </c>
      <c r="K3" s="35">
        <v>720</v>
      </c>
    </row>
    <row r="4" spans="1:11" ht="16.5" thickBot="1" x14ac:dyDescent="0.3">
      <c r="A4" s="28" t="s">
        <v>90</v>
      </c>
      <c r="B4" s="28" t="s">
        <v>1</v>
      </c>
      <c r="C4" s="28">
        <v>43</v>
      </c>
      <c r="D4" s="29">
        <v>33</v>
      </c>
      <c r="E4" s="30">
        <v>10</v>
      </c>
      <c r="F4" s="42">
        <v>3</v>
      </c>
      <c r="G4" s="31">
        <v>2</v>
      </c>
      <c r="H4" s="32">
        <v>0.76744186046511631</v>
      </c>
      <c r="I4" s="33">
        <v>3135</v>
      </c>
      <c r="J4" s="34">
        <v>2600</v>
      </c>
      <c r="K4" s="35">
        <v>535</v>
      </c>
    </row>
    <row r="5" spans="1:11" ht="16.5" thickBot="1" x14ac:dyDescent="0.3">
      <c r="A5" s="36" t="s">
        <v>185</v>
      </c>
      <c r="B5" s="36" t="s">
        <v>1</v>
      </c>
      <c r="C5" s="28">
        <v>9</v>
      </c>
      <c r="D5" s="29">
        <v>8</v>
      </c>
      <c r="E5" s="30">
        <v>1</v>
      </c>
      <c r="F5" s="40">
        <v>3</v>
      </c>
      <c r="G5" s="39">
        <v>0</v>
      </c>
      <c r="H5" s="32">
        <v>0.88888888888888884</v>
      </c>
      <c r="I5" s="33">
        <v>760</v>
      </c>
      <c r="J5" s="34">
        <v>260</v>
      </c>
      <c r="K5" s="35">
        <v>500</v>
      </c>
    </row>
    <row r="6" spans="1:11" ht="16.5" thickBot="1" x14ac:dyDescent="0.3">
      <c r="A6" s="28" t="s">
        <v>152</v>
      </c>
      <c r="B6" s="28" t="s">
        <v>1</v>
      </c>
      <c r="C6" s="28">
        <v>19</v>
      </c>
      <c r="D6" s="29">
        <v>15</v>
      </c>
      <c r="E6" s="30">
        <v>4</v>
      </c>
      <c r="F6" s="40">
        <v>4</v>
      </c>
      <c r="G6" s="37">
        <v>1</v>
      </c>
      <c r="H6" s="32">
        <v>0.78947368421052633</v>
      </c>
      <c r="I6" s="33">
        <v>1425</v>
      </c>
      <c r="J6" s="34">
        <v>1040</v>
      </c>
      <c r="K6" s="35">
        <v>385</v>
      </c>
    </row>
    <row r="7" spans="1:11" ht="16.5" thickBot="1" x14ac:dyDescent="0.3">
      <c r="A7" s="28" t="s">
        <v>184</v>
      </c>
      <c r="B7" s="28" t="s">
        <v>1</v>
      </c>
      <c r="C7" s="28">
        <v>18</v>
      </c>
      <c r="D7" s="29">
        <v>14</v>
      </c>
      <c r="E7" s="30">
        <v>4</v>
      </c>
      <c r="F7" s="49">
        <v>4</v>
      </c>
      <c r="G7" s="31">
        <v>1</v>
      </c>
      <c r="H7" s="32">
        <v>0.77777777777777779</v>
      </c>
      <c r="I7" s="33">
        <v>1330</v>
      </c>
      <c r="J7" s="34">
        <v>1040</v>
      </c>
      <c r="K7" s="35">
        <v>290</v>
      </c>
    </row>
    <row r="8" spans="1:11" ht="16.5" thickBot="1" x14ac:dyDescent="0.3">
      <c r="A8" s="36" t="s">
        <v>153</v>
      </c>
      <c r="B8" s="36" t="s">
        <v>1</v>
      </c>
      <c r="C8" s="28">
        <v>21</v>
      </c>
      <c r="D8" s="29">
        <v>16</v>
      </c>
      <c r="E8" s="30">
        <v>5</v>
      </c>
      <c r="F8" s="40">
        <v>4</v>
      </c>
      <c r="G8" s="37">
        <v>1</v>
      </c>
      <c r="H8" s="32">
        <v>0.76190476190476186</v>
      </c>
      <c r="I8" s="33">
        <v>1520</v>
      </c>
      <c r="J8" s="34">
        <v>1300</v>
      </c>
      <c r="K8" s="35">
        <v>220</v>
      </c>
    </row>
    <row r="9" spans="1:11" ht="16.5" thickBot="1" x14ac:dyDescent="0.3">
      <c r="A9" s="28" t="s">
        <v>58</v>
      </c>
      <c r="B9" s="28" t="s">
        <v>1</v>
      </c>
      <c r="C9" s="28">
        <v>17</v>
      </c>
      <c r="D9" s="29">
        <v>13</v>
      </c>
      <c r="E9" s="30">
        <v>4</v>
      </c>
      <c r="F9" s="40">
        <v>2</v>
      </c>
      <c r="G9" s="31">
        <v>1</v>
      </c>
      <c r="H9" s="32">
        <v>0.76470588235294112</v>
      </c>
      <c r="I9" s="33">
        <v>1235</v>
      </c>
      <c r="J9" s="34">
        <v>1040</v>
      </c>
      <c r="K9" s="35">
        <v>195</v>
      </c>
    </row>
    <row r="10" spans="1:11" ht="16.5" thickBot="1" x14ac:dyDescent="0.3">
      <c r="A10" s="36" t="s">
        <v>59</v>
      </c>
      <c r="B10" s="36" t="s">
        <v>1</v>
      </c>
      <c r="C10" s="28">
        <v>17</v>
      </c>
      <c r="D10" s="29">
        <v>13</v>
      </c>
      <c r="E10" s="30">
        <v>4</v>
      </c>
      <c r="F10" s="40">
        <v>2</v>
      </c>
      <c r="G10" s="39">
        <v>0</v>
      </c>
      <c r="H10" s="32">
        <v>0.76470588235294112</v>
      </c>
      <c r="I10" s="33">
        <v>1235</v>
      </c>
      <c r="J10" s="34">
        <v>1040</v>
      </c>
      <c r="K10" s="35">
        <v>195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07A5-95C3-4A77-8D24-B30985E78B9A}">
  <dimension ref="A1:K13"/>
  <sheetViews>
    <sheetView workbookViewId="0">
      <selection activeCell="A13" sqref="A13"/>
    </sheetView>
  </sheetViews>
  <sheetFormatPr defaultRowHeight="15" x14ac:dyDescent="0.25"/>
  <cols>
    <col min="1" max="1" width="98.7109375" bestFit="1" customWidth="1"/>
    <col min="2" max="2" width="21.7109375" bestFit="1" customWidth="1"/>
    <col min="3" max="3" width="17.42578125" customWidth="1"/>
    <col min="4" max="4" width="13.7109375" customWidth="1"/>
    <col min="5" max="5" width="15.42578125" customWidth="1"/>
    <col min="6" max="6" width="15.5703125" customWidth="1"/>
    <col min="7" max="7" width="17" customWidth="1"/>
    <col min="8" max="8" width="13.7109375" customWidth="1"/>
    <col min="9" max="10" width="11.42578125" bestFit="1" customWidth="1"/>
    <col min="11" max="11" width="12.140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0" customHeight="1" thickBot="1" x14ac:dyDescent="0.3">
      <c r="A2" s="28" t="s">
        <v>29</v>
      </c>
      <c r="B2" s="28" t="s">
        <v>1</v>
      </c>
      <c r="C2" s="28">
        <v>46</v>
      </c>
      <c r="D2" s="29">
        <v>39</v>
      </c>
      <c r="E2" s="30">
        <v>7</v>
      </c>
      <c r="F2" s="31">
        <v>2</v>
      </c>
      <c r="G2" s="31">
        <v>2</v>
      </c>
      <c r="H2" s="32">
        <v>0.84782608695652173</v>
      </c>
      <c r="I2" s="33">
        <v>3510</v>
      </c>
      <c r="J2" s="34">
        <v>1890</v>
      </c>
      <c r="K2" s="35">
        <v>1620</v>
      </c>
    </row>
    <row r="3" spans="1:11" ht="30" customHeight="1" thickBot="1" x14ac:dyDescent="0.3">
      <c r="A3" s="28" t="s">
        <v>162</v>
      </c>
      <c r="B3" s="28" t="s">
        <v>1</v>
      </c>
      <c r="C3" s="28">
        <v>21</v>
      </c>
      <c r="D3" s="29">
        <v>20</v>
      </c>
      <c r="E3" s="30">
        <v>1</v>
      </c>
      <c r="F3" s="37">
        <v>1</v>
      </c>
      <c r="G3" s="37">
        <v>1</v>
      </c>
      <c r="H3" s="32">
        <v>0.95238095238095233</v>
      </c>
      <c r="I3" s="33">
        <v>1800</v>
      </c>
      <c r="J3" s="34">
        <v>270</v>
      </c>
      <c r="K3" s="35">
        <v>1530</v>
      </c>
    </row>
    <row r="4" spans="1:11" ht="30" customHeight="1" thickBot="1" x14ac:dyDescent="0.3">
      <c r="A4" s="36" t="s">
        <v>195</v>
      </c>
      <c r="B4" s="36" t="s">
        <v>1</v>
      </c>
      <c r="C4" s="28">
        <v>27</v>
      </c>
      <c r="D4" s="29">
        <v>24</v>
      </c>
      <c r="E4" s="30">
        <v>3</v>
      </c>
      <c r="F4" s="40">
        <v>3</v>
      </c>
      <c r="G4" s="31">
        <v>1</v>
      </c>
      <c r="H4" s="32">
        <v>0.88888888888888884</v>
      </c>
      <c r="I4" s="33">
        <v>2160</v>
      </c>
      <c r="J4" s="34">
        <v>810</v>
      </c>
      <c r="K4" s="35">
        <v>1350</v>
      </c>
    </row>
    <row r="5" spans="1:11" ht="30" customHeight="1" thickBot="1" x14ac:dyDescent="0.3">
      <c r="A5" s="36" t="s">
        <v>225</v>
      </c>
      <c r="B5" s="36" t="s">
        <v>1</v>
      </c>
      <c r="C5" s="28">
        <v>52</v>
      </c>
      <c r="D5" s="29">
        <v>42</v>
      </c>
      <c r="E5" s="30">
        <v>10</v>
      </c>
      <c r="F5" s="31">
        <v>2</v>
      </c>
      <c r="G5" s="31">
        <v>2</v>
      </c>
      <c r="H5" s="32">
        <v>0.80769230769230771</v>
      </c>
      <c r="I5" s="33">
        <v>3780</v>
      </c>
      <c r="J5" s="34">
        <v>2700</v>
      </c>
      <c r="K5" s="35">
        <v>1080</v>
      </c>
    </row>
    <row r="6" spans="1:11" ht="30" customHeight="1" thickBot="1" x14ac:dyDescent="0.3">
      <c r="A6" s="36" t="s">
        <v>163</v>
      </c>
      <c r="B6" s="36" t="s">
        <v>1</v>
      </c>
      <c r="C6" s="28">
        <v>51</v>
      </c>
      <c r="D6" s="29">
        <v>40</v>
      </c>
      <c r="E6" s="30">
        <v>11</v>
      </c>
      <c r="F6" s="38">
        <v>3</v>
      </c>
      <c r="G6" s="31">
        <v>2</v>
      </c>
      <c r="H6" s="32">
        <v>0.78431372549019607</v>
      </c>
      <c r="I6" s="33">
        <v>3600</v>
      </c>
      <c r="J6" s="34">
        <v>2970</v>
      </c>
      <c r="K6" s="35">
        <v>630</v>
      </c>
    </row>
    <row r="7" spans="1:11" ht="30" customHeight="1" thickBot="1" x14ac:dyDescent="0.3">
      <c r="A7" s="28" t="s">
        <v>194</v>
      </c>
      <c r="B7" s="28" t="s">
        <v>1</v>
      </c>
      <c r="C7" s="28">
        <v>43</v>
      </c>
      <c r="D7" s="29">
        <v>34</v>
      </c>
      <c r="E7" s="30">
        <v>9</v>
      </c>
      <c r="F7" s="38">
        <v>2</v>
      </c>
      <c r="G7" s="38">
        <v>2</v>
      </c>
      <c r="H7" s="32">
        <v>0.79069767441860461</v>
      </c>
      <c r="I7" s="33">
        <v>3060</v>
      </c>
      <c r="J7" s="34">
        <v>2430</v>
      </c>
      <c r="K7" s="35">
        <v>630</v>
      </c>
    </row>
    <row r="8" spans="1:11" ht="30" customHeight="1" thickBot="1" x14ac:dyDescent="0.3">
      <c r="A8" s="28" t="s">
        <v>224</v>
      </c>
      <c r="B8" s="28" t="s">
        <v>1</v>
      </c>
      <c r="C8" s="28">
        <v>74</v>
      </c>
      <c r="D8" s="29">
        <v>57</v>
      </c>
      <c r="E8" s="30">
        <v>17</v>
      </c>
      <c r="F8" s="31">
        <v>2</v>
      </c>
      <c r="G8" s="38">
        <v>3</v>
      </c>
      <c r="H8" s="32">
        <v>0.77027027027027029</v>
      </c>
      <c r="I8" s="33">
        <v>5130</v>
      </c>
      <c r="J8" s="34">
        <v>4590</v>
      </c>
      <c r="K8" s="35">
        <v>540</v>
      </c>
    </row>
    <row r="9" spans="1:11" ht="30" customHeight="1" thickBot="1" x14ac:dyDescent="0.3">
      <c r="A9" s="36" t="s">
        <v>30</v>
      </c>
      <c r="B9" s="36" t="s">
        <v>1</v>
      </c>
      <c r="C9" s="28">
        <v>22</v>
      </c>
      <c r="D9" s="29">
        <v>17</v>
      </c>
      <c r="E9" s="30">
        <v>5</v>
      </c>
      <c r="F9" s="31">
        <v>2</v>
      </c>
      <c r="G9" s="31">
        <v>2</v>
      </c>
      <c r="H9" s="32">
        <v>0.77272727272727271</v>
      </c>
      <c r="I9" s="33">
        <v>1530</v>
      </c>
      <c r="J9" s="34">
        <v>1350</v>
      </c>
      <c r="K9" s="35">
        <v>180</v>
      </c>
    </row>
    <row r="10" spans="1:11" ht="30" customHeight="1" thickBot="1" x14ac:dyDescent="0.3">
      <c r="A10" s="28" t="s">
        <v>100</v>
      </c>
      <c r="B10" s="28" t="s">
        <v>1</v>
      </c>
      <c r="C10" s="28">
        <v>76</v>
      </c>
      <c r="D10" s="29">
        <v>57</v>
      </c>
      <c r="E10" s="30">
        <v>19</v>
      </c>
      <c r="F10" s="41">
        <v>4</v>
      </c>
      <c r="G10" s="31">
        <v>2</v>
      </c>
      <c r="H10" s="32">
        <v>0.75</v>
      </c>
      <c r="I10" s="33">
        <v>5130</v>
      </c>
      <c r="J10" s="34">
        <v>5130</v>
      </c>
      <c r="K10" s="35">
        <v>0</v>
      </c>
    </row>
    <row r="11" spans="1:11" ht="30" customHeight="1" thickBot="1" x14ac:dyDescent="0.3">
      <c r="A11" s="28" t="s">
        <v>130</v>
      </c>
      <c r="B11" s="28" t="s">
        <v>1</v>
      </c>
      <c r="C11" s="28">
        <v>8</v>
      </c>
      <c r="D11" s="29">
        <v>6</v>
      </c>
      <c r="E11" s="30">
        <v>2</v>
      </c>
      <c r="F11" s="38">
        <v>2</v>
      </c>
      <c r="G11" s="31">
        <v>1</v>
      </c>
      <c r="H11" s="32">
        <v>0.75</v>
      </c>
      <c r="I11" s="33">
        <v>540</v>
      </c>
      <c r="J11" s="34">
        <v>540</v>
      </c>
      <c r="K11" s="35">
        <v>0</v>
      </c>
    </row>
    <row r="12" spans="1:11" ht="30" customHeight="1" thickBot="1" x14ac:dyDescent="0.3">
      <c r="A12" s="36" t="s">
        <v>131</v>
      </c>
      <c r="B12" s="36" t="s">
        <v>1</v>
      </c>
      <c r="C12" s="28">
        <v>8</v>
      </c>
      <c r="D12" s="29">
        <v>6</v>
      </c>
      <c r="E12" s="30">
        <v>2</v>
      </c>
      <c r="F12" s="38">
        <v>2</v>
      </c>
      <c r="G12" s="31">
        <v>1</v>
      </c>
      <c r="H12" s="32">
        <v>0.75</v>
      </c>
      <c r="I12" s="33">
        <v>540</v>
      </c>
      <c r="J12" s="34">
        <v>540</v>
      </c>
      <c r="K12" s="35">
        <v>0</v>
      </c>
    </row>
    <row r="13" spans="1:11" ht="30" customHeight="1" thickBot="1" x14ac:dyDescent="0.3">
      <c r="A13" s="36" t="s">
        <v>257</v>
      </c>
      <c r="B13" s="36" t="s">
        <v>1</v>
      </c>
      <c r="C13" s="28">
        <v>24</v>
      </c>
      <c r="D13" s="29">
        <v>18</v>
      </c>
      <c r="E13" s="30">
        <v>6</v>
      </c>
      <c r="F13" s="37">
        <v>1</v>
      </c>
      <c r="G13" s="31">
        <v>2</v>
      </c>
      <c r="H13" s="32">
        <v>0.75</v>
      </c>
      <c r="I13" s="33">
        <v>1620</v>
      </c>
      <c r="J13" s="34">
        <v>1620</v>
      </c>
      <c r="K13" s="3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717C-CA7A-4AB3-90CB-463BDFBE794C}">
  <dimension ref="A1:K10"/>
  <sheetViews>
    <sheetView workbookViewId="0">
      <selection activeCell="A5" sqref="A5:H5"/>
    </sheetView>
  </sheetViews>
  <sheetFormatPr defaultRowHeight="15" x14ac:dyDescent="0.25"/>
  <cols>
    <col min="1" max="1" width="97.140625" bestFit="1" customWidth="1"/>
    <col min="2" max="2" width="21.7109375" bestFit="1" customWidth="1"/>
    <col min="3" max="3" width="14.5703125" customWidth="1"/>
    <col min="4" max="4" width="15.28515625" customWidth="1"/>
    <col min="5" max="5" width="12.7109375" customWidth="1"/>
    <col min="6" max="6" width="13.7109375" customWidth="1"/>
    <col min="7" max="7" width="17" customWidth="1"/>
    <col min="8" max="8" width="12.85546875" customWidth="1"/>
    <col min="9" max="10" width="11.42578125" bestFit="1" customWidth="1"/>
    <col min="11" max="11" width="12.140625" bestFit="1" customWidth="1"/>
  </cols>
  <sheetData>
    <row r="1" spans="1:11" ht="60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0.75" customHeight="1" thickBot="1" x14ac:dyDescent="0.3">
      <c r="A2" s="43" t="s">
        <v>71</v>
      </c>
      <c r="B2" s="43" t="s">
        <v>1</v>
      </c>
      <c r="C2" s="28">
        <v>14</v>
      </c>
      <c r="D2" s="44">
        <v>13</v>
      </c>
      <c r="E2" s="45">
        <v>1</v>
      </c>
      <c r="F2" s="46">
        <v>1</v>
      </c>
      <c r="G2" s="47">
        <v>0</v>
      </c>
      <c r="H2" s="32">
        <v>0.9285714285714286</v>
      </c>
      <c r="I2" s="33">
        <v>1690</v>
      </c>
      <c r="J2" s="34">
        <v>360</v>
      </c>
      <c r="K2" s="35">
        <v>1330</v>
      </c>
    </row>
    <row r="3" spans="1:11" ht="30.75" customHeight="1" thickBot="1" x14ac:dyDescent="0.3">
      <c r="A3" s="36" t="s">
        <v>32</v>
      </c>
      <c r="B3" s="36" t="s">
        <v>1</v>
      </c>
      <c r="C3" s="28">
        <v>10</v>
      </c>
      <c r="D3" s="29">
        <v>10</v>
      </c>
      <c r="E3" s="30">
        <v>0</v>
      </c>
      <c r="F3" s="39">
        <v>0</v>
      </c>
      <c r="G3" s="39">
        <v>0</v>
      </c>
      <c r="H3" s="32">
        <v>1</v>
      </c>
      <c r="I3" s="33">
        <v>1300</v>
      </c>
      <c r="J3" s="34">
        <v>0</v>
      </c>
      <c r="K3" s="35">
        <v>1300</v>
      </c>
    </row>
    <row r="4" spans="1:11" ht="30.75" customHeight="1" thickBot="1" x14ac:dyDescent="0.3">
      <c r="A4" s="28" t="s">
        <v>31</v>
      </c>
      <c r="B4" s="28" t="s">
        <v>1</v>
      </c>
      <c r="C4" s="28">
        <v>24</v>
      </c>
      <c r="D4" s="29">
        <v>20</v>
      </c>
      <c r="E4" s="30">
        <v>4</v>
      </c>
      <c r="F4" s="31">
        <v>2</v>
      </c>
      <c r="G4" s="37">
        <v>1</v>
      </c>
      <c r="H4" s="32">
        <v>0.83333333333333337</v>
      </c>
      <c r="I4" s="33">
        <v>2600</v>
      </c>
      <c r="J4" s="34">
        <v>1440</v>
      </c>
      <c r="K4" s="35">
        <v>1160</v>
      </c>
    </row>
    <row r="5" spans="1:11" ht="30.75" customHeight="1" thickBot="1" x14ac:dyDescent="0.3">
      <c r="A5" s="36" t="s">
        <v>259</v>
      </c>
      <c r="B5" s="36" t="s">
        <v>1</v>
      </c>
      <c r="C5" s="28">
        <v>10</v>
      </c>
      <c r="D5" s="29">
        <v>9</v>
      </c>
      <c r="E5" s="30">
        <v>1</v>
      </c>
      <c r="F5" s="31">
        <v>2</v>
      </c>
      <c r="G5" s="39">
        <v>0</v>
      </c>
      <c r="H5" s="32">
        <v>0.9</v>
      </c>
      <c r="I5" s="33">
        <v>1170</v>
      </c>
      <c r="J5" s="34">
        <v>360</v>
      </c>
      <c r="K5" s="35">
        <v>810</v>
      </c>
    </row>
    <row r="6" spans="1:11" ht="30.75" customHeight="1" thickBot="1" x14ac:dyDescent="0.3">
      <c r="A6" s="36" t="s">
        <v>265</v>
      </c>
      <c r="B6" s="36" t="s">
        <v>1</v>
      </c>
      <c r="C6" s="28">
        <v>31</v>
      </c>
      <c r="D6" s="29">
        <v>24</v>
      </c>
      <c r="E6" s="30">
        <v>7</v>
      </c>
      <c r="F6" s="42">
        <v>3</v>
      </c>
      <c r="G6" s="37">
        <v>1</v>
      </c>
      <c r="H6" s="32">
        <v>0.77419354838709675</v>
      </c>
      <c r="I6" s="33">
        <v>3120</v>
      </c>
      <c r="J6" s="34">
        <v>2520</v>
      </c>
      <c r="K6" s="35">
        <v>600</v>
      </c>
    </row>
    <row r="7" spans="1:11" ht="30.75" customHeight="1" thickBot="1" x14ac:dyDescent="0.3">
      <c r="A7" s="28" t="s">
        <v>70</v>
      </c>
      <c r="B7" s="28" t="s">
        <v>1</v>
      </c>
      <c r="C7" s="28">
        <v>14</v>
      </c>
      <c r="D7" s="29">
        <v>11</v>
      </c>
      <c r="E7" s="30">
        <v>3</v>
      </c>
      <c r="F7" s="40">
        <v>2</v>
      </c>
      <c r="G7" s="39">
        <v>0</v>
      </c>
      <c r="H7" s="32">
        <v>0.7857142857142857</v>
      </c>
      <c r="I7" s="33">
        <v>1430</v>
      </c>
      <c r="J7" s="34">
        <v>1080</v>
      </c>
      <c r="K7" s="35">
        <v>350</v>
      </c>
    </row>
    <row r="8" spans="1:11" ht="30.75" customHeight="1" thickBot="1" x14ac:dyDescent="0.3">
      <c r="A8" s="28" t="s">
        <v>258</v>
      </c>
      <c r="B8" s="28" t="s">
        <v>1</v>
      </c>
      <c r="C8" s="28">
        <v>29</v>
      </c>
      <c r="D8" s="29">
        <v>22</v>
      </c>
      <c r="E8" s="30">
        <v>7</v>
      </c>
      <c r="F8" s="38">
        <v>3</v>
      </c>
      <c r="G8" s="37">
        <v>1</v>
      </c>
      <c r="H8" s="32">
        <v>0.75862068965517238</v>
      </c>
      <c r="I8" s="33">
        <v>2860</v>
      </c>
      <c r="J8" s="34">
        <v>2520</v>
      </c>
      <c r="K8" s="35">
        <v>340</v>
      </c>
    </row>
    <row r="9" spans="1:11" ht="30.75" customHeight="1" thickBot="1" x14ac:dyDescent="0.3">
      <c r="A9" s="36" t="s">
        <v>227</v>
      </c>
      <c r="B9" s="36" t="s">
        <v>1</v>
      </c>
      <c r="C9" s="28">
        <v>25</v>
      </c>
      <c r="D9" s="29">
        <v>19</v>
      </c>
      <c r="E9" s="30">
        <v>6</v>
      </c>
      <c r="F9" s="38">
        <v>3</v>
      </c>
      <c r="G9" s="37">
        <v>1</v>
      </c>
      <c r="H9" s="32">
        <v>0.76</v>
      </c>
      <c r="I9" s="33">
        <v>2470</v>
      </c>
      <c r="J9" s="34">
        <v>2160</v>
      </c>
      <c r="K9" s="35">
        <v>310</v>
      </c>
    </row>
    <row r="10" spans="1:11" ht="30.75" customHeight="1" thickBot="1" x14ac:dyDescent="0.3">
      <c r="A10" s="28" t="s">
        <v>226</v>
      </c>
      <c r="B10" s="28" t="s">
        <v>1</v>
      </c>
      <c r="C10" s="28">
        <v>40</v>
      </c>
      <c r="D10" s="29">
        <v>30</v>
      </c>
      <c r="E10" s="30">
        <v>10</v>
      </c>
      <c r="F10" s="38">
        <v>3</v>
      </c>
      <c r="G10" s="37">
        <v>1</v>
      </c>
      <c r="H10" s="32">
        <v>0.75</v>
      </c>
      <c r="I10" s="33">
        <v>3900</v>
      </c>
      <c r="J10" s="34">
        <v>3600</v>
      </c>
      <c r="K10" s="35">
        <v>300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7F4F9-50F1-48CC-A2A6-68E1ABFCB045}">
  <dimension ref="A1:K9"/>
  <sheetViews>
    <sheetView workbookViewId="0">
      <selection activeCell="J9" sqref="J9"/>
    </sheetView>
  </sheetViews>
  <sheetFormatPr defaultRowHeight="15" x14ac:dyDescent="0.25"/>
  <cols>
    <col min="1" max="1" width="95.28515625" bestFit="1" customWidth="1"/>
    <col min="2" max="2" width="21.7109375" bestFit="1" customWidth="1"/>
    <col min="3" max="3" width="17.28515625" customWidth="1"/>
    <col min="4" max="4" width="17.85546875" customWidth="1"/>
    <col min="5" max="5" width="18.5703125" customWidth="1"/>
    <col min="6" max="6" width="19.85546875" customWidth="1"/>
    <col min="7" max="7" width="19" customWidth="1"/>
    <col min="8" max="8" width="14.85546875" customWidth="1"/>
    <col min="9" max="9" width="11.42578125" bestFit="1" customWidth="1"/>
    <col min="10" max="10" width="14.140625" customWidth="1"/>
    <col min="11" max="11" width="10.28515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6.75" customHeight="1" thickBot="1" x14ac:dyDescent="0.3">
      <c r="A2" s="36" t="s">
        <v>221</v>
      </c>
      <c r="B2" s="36" t="s">
        <v>1</v>
      </c>
      <c r="C2" s="28">
        <v>23</v>
      </c>
      <c r="D2" s="29">
        <v>20</v>
      </c>
      <c r="E2" s="30">
        <v>3</v>
      </c>
      <c r="F2" s="37">
        <v>1</v>
      </c>
      <c r="G2" s="37">
        <v>1</v>
      </c>
      <c r="H2" s="32">
        <v>0.86956521739130432</v>
      </c>
      <c r="I2" s="33">
        <v>1800</v>
      </c>
      <c r="J2" s="34">
        <v>810</v>
      </c>
      <c r="K2" s="35">
        <v>990</v>
      </c>
    </row>
    <row r="3" spans="1:11" ht="36.75" customHeight="1" thickBot="1" x14ac:dyDescent="0.3">
      <c r="A3" s="28" t="s">
        <v>220</v>
      </c>
      <c r="B3" s="28" t="s">
        <v>1</v>
      </c>
      <c r="C3" s="28">
        <v>38</v>
      </c>
      <c r="D3" s="29">
        <v>30</v>
      </c>
      <c r="E3" s="30">
        <v>8</v>
      </c>
      <c r="F3" s="38">
        <v>3</v>
      </c>
      <c r="G3" s="31">
        <v>2</v>
      </c>
      <c r="H3" s="32">
        <v>0.78947368421052633</v>
      </c>
      <c r="I3" s="33">
        <v>2700</v>
      </c>
      <c r="J3" s="34">
        <v>2160</v>
      </c>
      <c r="K3" s="35">
        <v>540</v>
      </c>
    </row>
    <row r="4" spans="1:11" ht="36.75" customHeight="1" thickBot="1" x14ac:dyDescent="0.3">
      <c r="A4" s="28" t="s">
        <v>252</v>
      </c>
      <c r="B4" s="28" t="s">
        <v>1</v>
      </c>
      <c r="C4" s="28">
        <v>29</v>
      </c>
      <c r="D4" s="29">
        <v>23</v>
      </c>
      <c r="E4" s="30">
        <v>6</v>
      </c>
      <c r="F4" s="31">
        <v>2</v>
      </c>
      <c r="G4" s="37">
        <v>1</v>
      </c>
      <c r="H4" s="32">
        <v>0.7931034482758621</v>
      </c>
      <c r="I4" s="33">
        <v>2070</v>
      </c>
      <c r="J4" s="34">
        <v>1620</v>
      </c>
      <c r="K4" s="35">
        <v>450</v>
      </c>
    </row>
    <row r="5" spans="1:11" ht="36.75" customHeight="1" thickBot="1" x14ac:dyDescent="0.3">
      <c r="A5" s="28" t="s">
        <v>64</v>
      </c>
      <c r="B5" s="28" t="s">
        <v>1</v>
      </c>
      <c r="C5" s="28">
        <v>11</v>
      </c>
      <c r="D5" s="29">
        <v>9</v>
      </c>
      <c r="E5" s="30">
        <v>2</v>
      </c>
      <c r="F5" s="31">
        <v>1</v>
      </c>
      <c r="G5" s="39">
        <v>0</v>
      </c>
      <c r="H5" s="32">
        <v>0.81818181818181823</v>
      </c>
      <c r="I5" s="33">
        <v>810</v>
      </c>
      <c r="J5" s="34">
        <v>540</v>
      </c>
      <c r="K5" s="35">
        <v>270</v>
      </c>
    </row>
    <row r="6" spans="1:11" ht="36.75" customHeight="1" thickBot="1" x14ac:dyDescent="0.3">
      <c r="A6" s="36" t="s">
        <v>65</v>
      </c>
      <c r="B6" s="36" t="s">
        <v>1</v>
      </c>
      <c r="C6" s="28">
        <v>11</v>
      </c>
      <c r="D6" s="29">
        <v>9</v>
      </c>
      <c r="E6" s="30">
        <v>2</v>
      </c>
      <c r="F6" s="31">
        <v>1</v>
      </c>
      <c r="G6" s="39">
        <v>0</v>
      </c>
      <c r="H6" s="32">
        <v>0.81818181818181823</v>
      </c>
      <c r="I6" s="33">
        <v>810</v>
      </c>
      <c r="J6" s="34">
        <v>540</v>
      </c>
      <c r="K6" s="35">
        <v>270</v>
      </c>
    </row>
    <row r="7" spans="1:11" ht="36.75" customHeight="1" thickBot="1" x14ac:dyDescent="0.3">
      <c r="A7" s="28" t="s">
        <v>126</v>
      </c>
      <c r="B7" s="28" t="s">
        <v>1</v>
      </c>
      <c r="C7" s="28">
        <v>3</v>
      </c>
      <c r="D7" s="29">
        <v>3</v>
      </c>
      <c r="E7" s="30">
        <v>0</v>
      </c>
      <c r="F7" s="39">
        <v>0</v>
      </c>
      <c r="G7" s="39">
        <v>0</v>
      </c>
      <c r="H7" s="32">
        <v>1</v>
      </c>
      <c r="I7" s="33">
        <v>270</v>
      </c>
      <c r="J7" s="34">
        <v>0</v>
      </c>
      <c r="K7" s="35">
        <v>270</v>
      </c>
    </row>
    <row r="8" spans="1:11" ht="36.75" customHeight="1" thickBot="1" x14ac:dyDescent="0.3">
      <c r="A8" s="36" t="s">
        <v>127</v>
      </c>
      <c r="B8" s="36" t="s">
        <v>1</v>
      </c>
      <c r="C8" s="28">
        <v>2</v>
      </c>
      <c r="D8" s="29">
        <v>2</v>
      </c>
      <c r="E8" s="30">
        <v>0</v>
      </c>
      <c r="F8" s="39">
        <v>0</v>
      </c>
      <c r="G8" s="39">
        <v>0</v>
      </c>
      <c r="H8" s="32">
        <v>1</v>
      </c>
      <c r="I8" s="33">
        <v>180</v>
      </c>
      <c r="J8" s="34">
        <v>0</v>
      </c>
      <c r="K8" s="35">
        <v>180</v>
      </c>
    </row>
    <row r="9" spans="1:11" ht="36.75" customHeight="1" thickBot="1" x14ac:dyDescent="0.3">
      <c r="A9" s="28" t="s">
        <v>96</v>
      </c>
      <c r="B9" s="28" t="s">
        <v>1</v>
      </c>
      <c r="C9" s="28">
        <v>56</v>
      </c>
      <c r="D9" s="29">
        <v>42</v>
      </c>
      <c r="E9" s="30">
        <v>14</v>
      </c>
      <c r="F9" s="42">
        <v>3</v>
      </c>
      <c r="G9" s="31">
        <v>2</v>
      </c>
      <c r="H9" s="32">
        <v>0.75</v>
      </c>
      <c r="I9" s="33">
        <v>3780</v>
      </c>
      <c r="J9" s="34">
        <v>3780</v>
      </c>
      <c r="K9" s="3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BCBD-52BE-4F9A-8004-01DF1E86AB52}">
  <dimension ref="A1:K11"/>
  <sheetViews>
    <sheetView workbookViewId="0">
      <selection activeCell="C9" sqref="C9"/>
    </sheetView>
  </sheetViews>
  <sheetFormatPr defaultRowHeight="15" x14ac:dyDescent="0.25"/>
  <cols>
    <col min="1" max="1" width="94.140625" bestFit="1" customWidth="1"/>
    <col min="2" max="2" width="21.7109375" bestFit="1" customWidth="1"/>
    <col min="3" max="3" width="17" customWidth="1"/>
    <col min="4" max="4" width="15.7109375" customWidth="1"/>
    <col min="5" max="5" width="20.42578125" customWidth="1"/>
    <col min="6" max="6" width="18.85546875" customWidth="1"/>
    <col min="7" max="7" width="18.28515625" customWidth="1"/>
    <col min="8" max="8" width="14.7109375" customWidth="1"/>
    <col min="9" max="10" width="11.42578125" bestFit="1" customWidth="1"/>
    <col min="11" max="11" width="12.140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9" customHeight="1" thickBot="1" x14ac:dyDescent="0.3">
      <c r="A2" s="28" t="s">
        <v>254</v>
      </c>
      <c r="B2" s="28" t="s">
        <v>1</v>
      </c>
      <c r="C2" s="28">
        <v>18</v>
      </c>
      <c r="D2" s="29">
        <v>16</v>
      </c>
      <c r="E2" s="30">
        <v>2</v>
      </c>
      <c r="F2" s="37">
        <v>1</v>
      </c>
      <c r="G2" s="37">
        <v>1</v>
      </c>
      <c r="H2" s="32">
        <v>0.88888888888888884</v>
      </c>
      <c r="I2" s="33">
        <v>2080</v>
      </c>
      <c r="J2" s="34">
        <v>720</v>
      </c>
      <c r="K2" s="35">
        <v>1360</v>
      </c>
    </row>
    <row r="3" spans="1:11" ht="39" customHeight="1" thickBot="1" x14ac:dyDescent="0.3">
      <c r="A3" s="28" t="s">
        <v>160</v>
      </c>
      <c r="B3" s="28" t="s">
        <v>1</v>
      </c>
      <c r="C3" s="28">
        <v>9</v>
      </c>
      <c r="D3" s="29">
        <v>8</v>
      </c>
      <c r="E3" s="30">
        <v>1</v>
      </c>
      <c r="F3" s="31">
        <v>2</v>
      </c>
      <c r="G3" s="39">
        <v>0</v>
      </c>
      <c r="H3" s="32">
        <v>0.88888888888888884</v>
      </c>
      <c r="I3" s="33">
        <v>1040</v>
      </c>
      <c r="J3" s="34">
        <v>360</v>
      </c>
      <c r="K3" s="35">
        <v>680</v>
      </c>
    </row>
    <row r="4" spans="1:11" ht="39" customHeight="1" thickBot="1" x14ac:dyDescent="0.3">
      <c r="A4" s="36" t="s">
        <v>161</v>
      </c>
      <c r="B4" s="36" t="s">
        <v>1</v>
      </c>
      <c r="C4" s="28">
        <v>7</v>
      </c>
      <c r="D4" s="29">
        <v>6</v>
      </c>
      <c r="E4" s="30">
        <v>1</v>
      </c>
      <c r="F4" s="31">
        <v>2</v>
      </c>
      <c r="G4" s="39">
        <v>0</v>
      </c>
      <c r="H4" s="32">
        <v>0.8571428571428571</v>
      </c>
      <c r="I4" s="33">
        <v>780</v>
      </c>
      <c r="J4" s="34">
        <v>360</v>
      </c>
      <c r="K4" s="35">
        <v>420</v>
      </c>
    </row>
    <row r="5" spans="1:11" ht="39" customHeight="1" thickBot="1" x14ac:dyDescent="0.3">
      <c r="A5" s="36" t="s">
        <v>28</v>
      </c>
      <c r="B5" s="36" t="s">
        <v>1</v>
      </c>
      <c r="C5" s="28">
        <v>3</v>
      </c>
      <c r="D5" s="29">
        <v>3</v>
      </c>
      <c r="E5" s="30">
        <v>0</v>
      </c>
      <c r="F5" s="39">
        <v>0</v>
      </c>
      <c r="G5" s="39">
        <v>0</v>
      </c>
      <c r="H5" s="32">
        <v>1</v>
      </c>
      <c r="I5" s="33">
        <v>390</v>
      </c>
      <c r="J5" s="34">
        <v>0</v>
      </c>
      <c r="K5" s="35">
        <v>390</v>
      </c>
    </row>
    <row r="6" spans="1:11" ht="39" customHeight="1" thickBot="1" x14ac:dyDescent="0.3">
      <c r="A6" s="36" t="s">
        <v>255</v>
      </c>
      <c r="B6" s="36" t="s">
        <v>1</v>
      </c>
      <c r="C6" s="28">
        <v>3</v>
      </c>
      <c r="D6" s="29">
        <v>3</v>
      </c>
      <c r="E6" s="30">
        <v>0</v>
      </c>
      <c r="F6" s="39">
        <v>0</v>
      </c>
      <c r="G6" s="39">
        <v>0</v>
      </c>
      <c r="H6" s="32">
        <v>1</v>
      </c>
      <c r="I6" s="33">
        <v>390</v>
      </c>
      <c r="J6" s="34">
        <v>0</v>
      </c>
      <c r="K6" s="35">
        <v>390</v>
      </c>
    </row>
    <row r="7" spans="1:11" ht="39" customHeight="1" thickBot="1" x14ac:dyDescent="0.3">
      <c r="A7" s="28" t="s">
        <v>128</v>
      </c>
      <c r="B7" s="28" t="s">
        <v>1</v>
      </c>
      <c r="C7" s="28">
        <v>2</v>
      </c>
      <c r="D7" s="29">
        <v>2</v>
      </c>
      <c r="E7" s="30">
        <v>0</v>
      </c>
      <c r="F7" s="39">
        <v>0</v>
      </c>
      <c r="G7" s="39">
        <v>0</v>
      </c>
      <c r="H7" s="32">
        <v>1</v>
      </c>
      <c r="I7" s="33">
        <v>260</v>
      </c>
      <c r="J7" s="34">
        <v>0</v>
      </c>
      <c r="K7" s="35">
        <v>260</v>
      </c>
    </row>
    <row r="8" spans="1:11" ht="39" customHeight="1" thickBot="1" x14ac:dyDescent="0.3">
      <c r="A8" s="36" t="s">
        <v>129</v>
      </c>
      <c r="B8" s="36" t="s">
        <v>1</v>
      </c>
      <c r="C8" s="28">
        <v>2</v>
      </c>
      <c r="D8" s="29">
        <v>2</v>
      </c>
      <c r="E8" s="30">
        <v>0</v>
      </c>
      <c r="F8" s="39">
        <v>0</v>
      </c>
      <c r="G8" s="39">
        <v>0</v>
      </c>
      <c r="H8" s="32">
        <v>1</v>
      </c>
      <c r="I8" s="33">
        <v>260</v>
      </c>
      <c r="J8" s="34">
        <v>0</v>
      </c>
      <c r="K8" s="35">
        <v>260</v>
      </c>
    </row>
    <row r="9" spans="1:11" ht="39" customHeight="1" thickBot="1" x14ac:dyDescent="0.3">
      <c r="A9" s="28" t="s">
        <v>222</v>
      </c>
      <c r="B9" s="28" t="s">
        <v>1</v>
      </c>
      <c r="C9" s="28">
        <v>17</v>
      </c>
      <c r="D9" s="29">
        <v>13</v>
      </c>
      <c r="E9" s="30">
        <v>4</v>
      </c>
      <c r="F9" s="38">
        <v>3</v>
      </c>
      <c r="G9" s="37">
        <v>1</v>
      </c>
      <c r="H9" s="32">
        <v>0.76470588235294112</v>
      </c>
      <c r="I9" s="33">
        <v>1690</v>
      </c>
      <c r="J9" s="34">
        <v>1440</v>
      </c>
      <c r="K9" s="35">
        <v>250</v>
      </c>
    </row>
    <row r="10" spans="1:11" ht="39" customHeight="1" thickBot="1" x14ac:dyDescent="0.3">
      <c r="A10" s="36" t="s">
        <v>223</v>
      </c>
      <c r="B10" s="36" t="s">
        <v>1</v>
      </c>
      <c r="C10" s="28">
        <v>12</v>
      </c>
      <c r="D10" s="29">
        <v>9</v>
      </c>
      <c r="E10" s="30">
        <v>3</v>
      </c>
      <c r="F10" s="38">
        <v>3</v>
      </c>
      <c r="G10" s="37">
        <v>1</v>
      </c>
      <c r="H10" s="32">
        <v>0.75</v>
      </c>
      <c r="I10" s="33">
        <v>1170</v>
      </c>
      <c r="J10" s="34">
        <v>1080</v>
      </c>
      <c r="K10" s="35">
        <v>90</v>
      </c>
    </row>
    <row r="11" spans="1:11" ht="39" customHeight="1" thickBot="1" x14ac:dyDescent="0.3">
      <c r="A11" s="36" t="s">
        <v>99</v>
      </c>
      <c r="B11" s="36" t="s">
        <v>1</v>
      </c>
      <c r="C11" s="28">
        <v>8</v>
      </c>
      <c r="D11" s="29">
        <v>6</v>
      </c>
      <c r="E11" s="30">
        <v>2</v>
      </c>
      <c r="F11" s="37">
        <v>1</v>
      </c>
      <c r="G11" s="39">
        <v>0</v>
      </c>
      <c r="H11" s="32">
        <v>0.75</v>
      </c>
      <c r="I11" s="33">
        <v>780</v>
      </c>
      <c r="J11" s="34">
        <v>720</v>
      </c>
      <c r="K11" s="35">
        <v>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266E-8DF8-4A6E-8215-9881E0AE1E4F}">
  <dimension ref="A1:K6"/>
  <sheetViews>
    <sheetView workbookViewId="0">
      <selection activeCell="D10" sqref="D10"/>
    </sheetView>
  </sheetViews>
  <sheetFormatPr defaultRowHeight="15" x14ac:dyDescent="0.25"/>
  <cols>
    <col min="1" max="1" width="98.42578125" bestFit="1" customWidth="1"/>
    <col min="2" max="2" width="21.7109375" bestFit="1" customWidth="1"/>
    <col min="3" max="3" width="14.85546875" customWidth="1"/>
    <col min="4" max="4" width="14.42578125" customWidth="1"/>
    <col min="5" max="5" width="16.5703125" customWidth="1"/>
    <col min="6" max="6" width="18.140625" customWidth="1"/>
    <col min="7" max="7" width="18.28515625" customWidth="1"/>
    <col min="8" max="8" width="14.28515625" customWidth="1"/>
    <col min="9" max="9" width="13.42578125" customWidth="1"/>
    <col min="10" max="10" width="14" customWidth="1"/>
    <col min="11" max="11" width="10.28515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9" customHeight="1" thickBot="1" x14ac:dyDescent="0.3">
      <c r="A2" s="36" t="s">
        <v>155</v>
      </c>
      <c r="B2" s="36" t="s">
        <v>1</v>
      </c>
      <c r="C2" s="28">
        <v>20</v>
      </c>
      <c r="D2" s="29">
        <v>16</v>
      </c>
      <c r="E2" s="30">
        <v>4</v>
      </c>
      <c r="F2" s="38">
        <v>3</v>
      </c>
      <c r="G2" s="37">
        <v>1</v>
      </c>
      <c r="H2" s="32">
        <v>0.8</v>
      </c>
      <c r="I2" s="33">
        <v>1800</v>
      </c>
      <c r="J2" s="34">
        <v>1350</v>
      </c>
      <c r="K2" s="35">
        <v>450</v>
      </c>
    </row>
    <row r="3" spans="1:11" ht="39" customHeight="1" thickBot="1" x14ac:dyDescent="0.3">
      <c r="A3" s="28" t="s">
        <v>60</v>
      </c>
      <c r="B3" s="28" t="s">
        <v>1</v>
      </c>
      <c r="C3" s="28">
        <v>7</v>
      </c>
      <c r="D3" s="29">
        <v>6</v>
      </c>
      <c r="E3" s="30">
        <v>1</v>
      </c>
      <c r="F3" s="40">
        <v>2</v>
      </c>
      <c r="G3" s="39">
        <v>0</v>
      </c>
      <c r="H3" s="32">
        <v>0.8571428571428571</v>
      </c>
      <c r="I3" s="33">
        <v>675</v>
      </c>
      <c r="J3" s="34">
        <v>337.5</v>
      </c>
      <c r="K3" s="35">
        <v>337.5</v>
      </c>
    </row>
    <row r="4" spans="1:11" ht="39" customHeight="1" thickBot="1" x14ac:dyDescent="0.3">
      <c r="A4" s="36" t="s">
        <v>61</v>
      </c>
      <c r="B4" s="36" t="s">
        <v>1</v>
      </c>
      <c r="C4" s="28">
        <v>7</v>
      </c>
      <c r="D4" s="29">
        <v>6</v>
      </c>
      <c r="E4" s="30">
        <v>1</v>
      </c>
      <c r="F4" s="31">
        <v>1</v>
      </c>
      <c r="G4" s="39">
        <v>0</v>
      </c>
      <c r="H4" s="32">
        <v>0.8571428571428571</v>
      </c>
      <c r="I4" s="33">
        <v>675</v>
      </c>
      <c r="J4" s="34">
        <v>337.5</v>
      </c>
      <c r="K4" s="35">
        <v>337.5</v>
      </c>
    </row>
    <row r="5" spans="1:11" ht="39" customHeight="1" thickBot="1" x14ac:dyDescent="0.3">
      <c r="A5" s="28" t="s">
        <v>154</v>
      </c>
      <c r="B5" s="28" t="s">
        <v>1</v>
      </c>
      <c r="C5" s="28">
        <v>22</v>
      </c>
      <c r="D5" s="29">
        <v>17</v>
      </c>
      <c r="E5" s="30">
        <v>5</v>
      </c>
      <c r="F5" s="38">
        <v>3</v>
      </c>
      <c r="G5" s="37">
        <v>1</v>
      </c>
      <c r="H5" s="32">
        <v>0.77272727272727271</v>
      </c>
      <c r="I5" s="33">
        <v>1912.5</v>
      </c>
      <c r="J5" s="34">
        <v>1687.5</v>
      </c>
      <c r="K5" s="35">
        <v>225</v>
      </c>
    </row>
    <row r="6" spans="1:11" ht="39" customHeight="1" thickBot="1" x14ac:dyDescent="0.3">
      <c r="A6" s="36" t="s">
        <v>187</v>
      </c>
      <c r="B6" s="36" t="s">
        <v>1</v>
      </c>
      <c r="C6" s="28">
        <v>10</v>
      </c>
      <c r="D6" s="29">
        <v>8</v>
      </c>
      <c r="E6" s="30">
        <v>2</v>
      </c>
      <c r="F6" s="38">
        <v>2</v>
      </c>
      <c r="G6" s="39">
        <v>0</v>
      </c>
      <c r="H6" s="32">
        <v>0.8</v>
      </c>
      <c r="I6" s="33">
        <v>900</v>
      </c>
      <c r="J6" s="34">
        <v>675</v>
      </c>
      <c r="K6" s="35">
        <v>225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EBB85-3BA3-4AB1-AAB2-F1E1C3956F47}">
  <dimension ref="A1:K10"/>
  <sheetViews>
    <sheetView workbookViewId="0">
      <selection activeCell="L6" sqref="L6"/>
    </sheetView>
  </sheetViews>
  <sheetFormatPr defaultRowHeight="15" x14ac:dyDescent="0.25"/>
  <cols>
    <col min="1" max="1" width="91.5703125" bestFit="1" customWidth="1"/>
    <col min="2" max="2" width="21.7109375" bestFit="1" customWidth="1"/>
    <col min="3" max="3" width="16.5703125" customWidth="1"/>
    <col min="4" max="4" width="17.28515625" customWidth="1"/>
    <col min="5" max="5" width="14.5703125" customWidth="1"/>
    <col min="6" max="6" width="20" customWidth="1"/>
    <col min="7" max="7" width="17.140625" customWidth="1"/>
    <col min="8" max="9" width="14" customWidth="1"/>
    <col min="10" max="10" width="11.42578125" bestFit="1" customWidth="1"/>
    <col min="11" max="11" width="12.140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45" customHeight="1" thickBot="1" x14ac:dyDescent="0.3">
      <c r="A2" s="36" t="s">
        <v>157</v>
      </c>
      <c r="B2" s="36" t="s">
        <v>1</v>
      </c>
      <c r="C2" s="28">
        <v>10</v>
      </c>
      <c r="D2" s="29">
        <v>9</v>
      </c>
      <c r="E2" s="30">
        <v>1</v>
      </c>
      <c r="F2" s="37">
        <v>1</v>
      </c>
      <c r="G2" s="37">
        <v>1</v>
      </c>
      <c r="H2" s="32">
        <v>0.9</v>
      </c>
      <c r="I2" s="33">
        <v>1462.5</v>
      </c>
      <c r="J2" s="34">
        <v>450</v>
      </c>
      <c r="K2" s="35">
        <v>1012.5</v>
      </c>
    </row>
    <row r="3" spans="1:11" ht="45" customHeight="1" thickBot="1" x14ac:dyDescent="0.3">
      <c r="A3" s="28" t="s">
        <v>218</v>
      </c>
      <c r="B3" s="28" t="s">
        <v>1</v>
      </c>
      <c r="C3" s="28">
        <v>13</v>
      </c>
      <c r="D3" s="29">
        <v>11</v>
      </c>
      <c r="E3" s="30">
        <v>2</v>
      </c>
      <c r="F3" s="37">
        <v>1</v>
      </c>
      <c r="G3" s="37">
        <v>1</v>
      </c>
      <c r="H3" s="32">
        <v>0.84615384615384615</v>
      </c>
      <c r="I3" s="33">
        <v>1787.5</v>
      </c>
      <c r="J3" s="34">
        <v>900</v>
      </c>
      <c r="K3" s="35">
        <v>887.5</v>
      </c>
    </row>
    <row r="4" spans="1:11" ht="45" customHeight="1" thickBot="1" x14ac:dyDescent="0.3">
      <c r="A4" s="28" t="s">
        <v>23</v>
      </c>
      <c r="B4" s="28" t="s">
        <v>1</v>
      </c>
      <c r="C4" s="28">
        <v>11</v>
      </c>
      <c r="D4" s="29">
        <v>9</v>
      </c>
      <c r="E4" s="30">
        <v>2</v>
      </c>
      <c r="F4" s="37">
        <v>1</v>
      </c>
      <c r="G4" s="39">
        <v>0</v>
      </c>
      <c r="H4" s="32">
        <v>0.81818181818181823</v>
      </c>
      <c r="I4" s="33">
        <v>1462.5</v>
      </c>
      <c r="J4" s="34">
        <v>900</v>
      </c>
      <c r="K4" s="35">
        <v>562.5</v>
      </c>
    </row>
    <row r="5" spans="1:11" ht="45" customHeight="1" thickBot="1" x14ac:dyDescent="0.3">
      <c r="A5" s="28" t="s">
        <v>156</v>
      </c>
      <c r="B5" s="28" t="s">
        <v>1</v>
      </c>
      <c r="C5" s="28">
        <v>11</v>
      </c>
      <c r="D5" s="29">
        <v>9</v>
      </c>
      <c r="E5" s="30">
        <v>2</v>
      </c>
      <c r="F5" s="38">
        <v>3</v>
      </c>
      <c r="G5" s="37">
        <v>1</v>
      </c>
      <c r="H5" s="32">
        <v>0.81818181818181823</v>
      </c>
      <c r="I5" s="33">
        <v>1462.5</v>
      </c>
      <c r="J5" s="34">
        <v>900</v>
      </c>
      <c r="K5" s="35">
        <v>562.5</v>
      </c>
    </row>
    <row r="6" spans="1:11" ht="45" customHeight="1" thickBot="1" x14ac:dyDescent="0.3">
      <c r="A6" s="28" t="s">
        <v>62</v>
      </c>
      <c r="B6" s="28" t="s">
        <v>1</v>
      </c>
      <c r="C6" s="28">
        <v>6</v>
      </c>
      <c r="D6" s="29">
        <v>5</v>
      </c>
      <c r="E6" s="30">
        <v>1</v>
      </c>
      <c r="F6" s="31">
        <v>1</v>
      </c>
      <c r="G6" s="39">
        <v>0</v>
      </c>
      <c r="H6" s="32">
        <v>0.83333333333333337</v>
      </c>
      <c r="I6" s="33">
        <v>812.5</v>
      </c>
      <c r="J6" s="34">
        <v>450</v>
      </c>
      <c r="K6" s="35">
        <v>362.5</v>
      </c>
    </row>
    <row r="7" spans="1:11" ht="45" customHeight="1" thickBot="1" x14ac:dyDescent="0.3">
      <c r="A7" s="36" t="s">
        <v>251</v>
      </c>
      <c r="B7" s="36" t="s">
        <v>1</v>
      </c>
      <c r="C7" s="28">
        <v>6</v>
      </c>
      <c r="D7" s="29">
        <v>5</v>
      </c>
      <c r="E7" s="30">
        <v>1</v>
      </c>
      <c r="F7" s="31">
        <v>2</v>
      </c>
      <c r="G7" s="39">
        <v>0</v>
      </c>
      <c r="H7" s="32">
        <v>0.83333333333333337</v>
      </c>
      <c r="I7" s="33">
        <v>812.5</v>
      </c>
      <c r="J7" s="34">
        <v>450</v>
      </c>
      <c r="K7" s="35">
        <v>362.5</v>
      </c>
    </row>
    <row r="8" spans="1:11" ht="45" customHeight="1" thickBot="1" x14ac:dyDescent="0.3">
      <c r="A8" s="36" t="s">
        <v>219</v>
      </c>
      <c r="B8" s="36" t="s">
        <v>1</v>
      </c>
      <c r="C8" s="28">
        <v>9</v>
      </c>
      <c r="D8" s="29">
        <v>7</v>
      </c>
      <c r="E8" s="30">
        <v>2</v>
      </c>
      <c r="F8" s="37">
        <v>1</v>
      </c>
      <c r="G8" s="37">
        <v>1</v>
      </c>
      <c r="H8" s="32">
        <v>0.77777777777777779</v>
      </c>
      <c r="I8" s="33">
        <v>1137.5</v>
      </c>
      <c r="J8" s="34">
        <v>900</v>
      </c>
      <c r="K8" s="35">
        <v>237.5</v>
      </c>
    </row>
    <row r="9" spans="1:11" ht="45" customHeight="1" thickBot="1" x14ac:dyDescent="0.3">
      <c r="A9" s="36" t="s">
        <v>24</v>
      </c>
      <c r="B9" s="36" t="s">
        <v>1</v>
      </c>
      <c r="C9" s="28">
        <v>5</v>
      </c>
      <c r="D9" s="29">
        <v>4</v>
      </c>
      <c r="E9" s="30">
        <v>1</v>
      </c>
      <c r="F9" s="37">
        <v>1</v>
      </c>
      <c r="G9" s="39">
        <v>0</v>
      </c>
      <c r="H9" s="32">
        <v>0.8</v>
      </c>
      <c r="I9" s="33">
        <v>650</v>
      </c>
      <c r="J9" s="34">
        <v>450</v>
      </c>
      <c r="K9" s="35">
        <v>200</v>
      </c>
    </row>
    <row r="10" spans="1:11" ht="45" customHeight="1" thickBot="1" x14ac:dyDescent="0.3">
      <c r="A10" s="28" t="s">
        <v>250</v>
      </c>
      <c r="B10" s="28" t="s">
        <v>1</v>
      </c>
      <c r="C10" s="28">
        <v>16</v>
      </c>
      <c r="D10" s="29">
        <v>12</v>
      </c>
      <c r="E10" s="30">
        <v>4</v>
      </c>
      <c r="F10" s="38">
        <v>3</v>
      </c>
      <c r="G10" s="37">
        <v>1</v>
      </c>
      <c r="H10" s="32">
        <v>0.75</v>
      </c>
      <c r="I10" s="33">
        <v>1950</v>
      </c>
      <c r="J10" s="34">
        <v>1800</v>
      </c>
      <c r="K10" s="35">
        <v>150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F916-4F16-4F28-8282-8BC54DB325F6}">
  <dimension ref="A1:H11"/>
  <sheetViews>
    <sheetView workbookViewId="0">
      <selection activeCell="A2" sqref="A2:A10"/>
    </sheetView>
  </sheetViews>
  <sheetFormatPr defaultRowHeight="15" x14ac:dyDescent="0.25"/>
  <cols>
    <col min="1" max="1" width="19" bestFit="1" customWidth="1"/>
    <col min="2" max="2" width="15.85546875" customWidth="1"/>
    <col min="3" max="3" width="16.85546875" bestFit="1" customWidth="1"/>
    <col min="4" max="4" width="16.42578125" bestFit="1" customWidth="1"/>
    <col min="5" max="5" width="16.42578125" customWidth="1"/>
    <col min="6" max="6" width="18.28515625" bestFit="1" customWidth="1"/>
    <col min="7" max="7" width="18.140625" bestFit="1" customWidth="1"/>
    <col min="8" max="8" width="12.5703125" customWidth="1"/>
  </cols>
  <sheetData>
    <row r="1" spans="1:8" x14ac:dyDescent="0.25">
      <c r="A1" s="56"/>
      <c r="B1" s="57" t="s">
        <v>275</v>
      </c>
      <c r="C1" s="57" t="s">
        <v>276</v>
      </c>
      <c r="D1" s="57" t="s">
        <v>277</v>
      </c>
      <c r="E1" s="57" t="s">
        <v>281</v>
      </c>
      <c r="F1" s="57" t="s">
        <v>278</v>
      </c>
      <c r="G1" s="57" t="s">
        <v>279</v>
      </c>
      <c r="H1" s="57" t="s">
        <v>280</v>
      </c>
    </row>
    <row r="2" spans="1:8" x14ac:dyDescent="0.25">
      <c r="A2" s="57" t="s">
        <v>266</v>
      </c>
      <c r="B2" s="58"/>
      <c r="C2" s="58"/>
      <c r="D2" s="58"/>
      <c r="E2" s="58"/>
      <c r="F2" s="58"/>
      <c r="G2" s="58"/>
      <c r="H2" s="56"/>
    </row>
    <row r="3" spans="1:8" x14ac:dyDescent="0.25">
      <c r="A3" s="56" t="s">
        <v>268</v>
      </c>
      <c r="B3" s="59" t="s">
        <v>282</v>
      </c>
      <c r="C3" s="59" t="s">
        <v>282</v>
      </c>
      <c r="D3" s="59"/>
      <c r="E3" s="59"/>
      <c r="F3" s="59"/>
      <c r="G3" s="59" t="s">
        <v>282</v>
      </c>
      <c r="H3" s="60"/>
    </row>
    <row r="4" spans="1:8" x14ac:dyDescent="0.25">
      <c r="A4" s="56" t="s">
        <v>269</v>
      </c>
      <c r="B4" s="59" t="s">
        <v>282</v>
      </c>
      <c r="C4" s="59" t="s">
        <v>282</v>
      </c>
      <c r="D4" s="59"/>
      <c r="E4" s="59"/>
      <c r="F4" s="59"/>
      <c r="G4" s="59"/>
      <c r="H4" s="60"/>
    </row>
    <row r="5" spans="1:8" x14ac:dyDescent="0.25">
      <c r="A5" s="56" t="s">
        <v>270</v>
      </c>
      <c r="B5" s="59" t="s">
        <v>282</v>
      </c>
      <c r="C5" s="59" t="s">
        <v>282</v>
      </c>
      <c r="D5" s="59"/>
      <c r="E5" s="59"/>
      <c r="F5" s="59"/>
      <c r="G5" s="59"/>
      <c r="H5" s="60"/>
    </row>
    <row r="6" spans="1:8" x14ac:dyDescent="0.25">
      <c r="A6" s="56" t="s">
        <v>271</v>
      </c>
      <c r="B6" s="59" t="s">
        <v>282</v>
      </c>
      <c r="C6" s="59" t="s">
        <v>282</v>
      </c>
      <c r="D6" s="59"/>
      <c r="E6" s="59"/>
      <c r="F6" s="59"/>
      <c r="G6" s="59"/>
      <c r="H6" s="60"/>
    </row>
    <row r="7" spans="1:8" x14ac:dyDescent="0.25">
      <c r="A7" s="56" t="s">
        <v>272</v>
      </c>
      <c r="B7" s="59" t="s">
        <v>282</v>
      </c>
      <c r="C7" s="59" t="s">
        <v>282</v>
      </c>
      <c r="D7" s="59"/>
      <c r="E7" s="59"/>
      <c r="F7" s="59"/>
      <c r="G7" s="59"/>
      <c r="H7" s="59" t="s">
        <v>282</v>
      </c>
    </row>
    <row r="8" spans="1:8" x14ac:dyDescent="0.25">
      <c r="A8" s="56" t="s">
        <v>273</v>
      </c>
      <c r="B8" s="59" t="s">
        <v>282</v>
      </c>
      <c r="C8" s="59" t="s">
        <v>282</v>
      </c>
      <c r="D8" s="59"/>
      <c r="E8" s="59"/>
      <c r="F8" s="59"/>
      <c r="G8" s="59"/>
      <c r="H8" s="60"/>
    </row>
    <row r="9" spans="1:8" x14ac:dyDescent="0.25">
      <c r="A9" s="56" t="s">
        <v>274</v>
      </c>
      <c r="B9" s="59" t="s">
        <v>282</v>
      </c>
      <c r="C9" s="59" t="s">
        <v>282</v>
      </c>
      <c r="D9" s="59" t="s">
        <v>282</v>
      </c>
      <c r="E9" s="59"/>
      <c r="F9" s="59"/>
      <c r="G9" s="59"/>
      <c r="H9" s="60"/>
    </row>
    <row r="10" spans="1:8" x14ac:dyDescent="0.25">
      <c r="A10" s="56" t="s">
        <v>267</v>
      </c>
      <c r="B10" s="59" t="s">
        <v>282</v>
      </c>
      <c r="C10" s="59" t="s">
        <v>282</v>
      </c>
      <c r="D10" s="59"/>
      <c r="E10" s="59" t="s">
        <v>282</v>
      </c>
      <c r="F10" s="59" t="s">
        <v>282</v>
      </c>
      <c r="G10" s="59"/>
      <c r="H10" s="60"/>
    </row>
    <row r="11" spans="1:8" x14ac:dyDescent="0.25">
      <c r="A11" s="56"/>
      <c r="B11" s="60"/>
      <c r="C11" s="60"/>
      <c r="D11" s="60"/>
      <c r="E11" s="60"/>
      <c r="F11" s="60"/>
      <c r="G11" s="60"/>
      <c r="H11" s="6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CFF7-E9C6-429C-8A11-98D1436F1FAC}">
  <dimension ref="A3:D11"/>
  <sheetViews>
    <sheetView workbookViewId="0">
      <selection sqref="A1:XFD1048576"/>
    </sheetView>
  </sheetViews>
  <sheetFormatPr defaultRowHeight="15" x14ac:dyDescent="0.25"/>
  <cols>
    <col min="1" max="1" width="19" bestFit="1" customWidth="1"/>
  </cols>
  <sheetData>
    <row r="3" spans="1:4" x14ac:dyDescent="0.25">
      <c r="A3" s="57" t="s">
        <v>266</v>
      </c>
      <c r="B3" s="56" t="s">
        <v>283</v>
      </c>
      <c r="C3" s="56" t="s">
        <v>284</v>
      </c>
      <c r="D3" s="56" t="s">
        <v>285</v>
      </c>
    </row>
    <row r="4" spans="1:4" x14ac:dyDescent="0.25">
      <c r="A4" s="56" t="s">
        <v>268</v>
      </c>
      <c r="B4" s="58" t="s">
        <v>282</v>
      </c>
      <c r="C4" s="56"/>
      <c r="D4" s="58" t="s">
        <v>282</v>
      </c>
    </row>
    <row r="5" spans="1:4" x14ac:dyDescent="0.25">
      <c r="A5" s="56" t="s">
        <v>269</v>
      </c>
      <c r="B5" s="58" t="s">
        <v>282</v>
      </c>
      <c r="C5" s="56"/>
      <c r="D5" s="58" t="s">
        <v>282</v>
      </c>
    </row>
    <row r="6" spans="1:4" x14ac:dyDescent="0.25">
      <c r="A6" s="56" t="s">
        <v>270</v>
      </c>
      <c r="B6" s="58" t="s">
        <v>282</v>
      </c>
      <c r="C6" s="56"/>
      <c r="D6" s="58" t="s">
        <v>282</v>
      </c>
    </row>
    <row r="7" spans="1:4" x14ac:dyDescent="0.25">
      <c r="A7" s="56" t="s">
        <v>271</v>
      </c>
      <c r="B7" s="58" t="s">
        <v>282</v>
      </c>
      <c r="C7" s="56"/>
      <c r="D7" s="58" t="s">
        <v>282</v>
      </c>
    </row>
    <row r="8" spans="1:4" x14ac:dyDescent="0.25">
      <c r="A8" s="56" t="s">
        <v>272</v>
      </c>
      <c r="B8" s="58" t="s">
        <v>282</v>
      </c>
      <c r="C8" s="56"/>
      <c r="D8" s="58" t="s">
        <v>282</v>
      </c>
    </row>
    <row r="9" spans="1:4" x14ac:dyDescent="0.25">
      <c r="A9" s="56" t="s">
        <v>273</v>
      </c>
      <c r="B9" s="56"/>
      <c r="C9" s="58" t="s">
        <v>282</v>
      </c>
      <c r="D9" s="58" t="s">
        <v>282</v>
      </c>
    </row>
    <row r="10" spans="1:4" x14ac:dyDescent="0.25">
      <c r="A10" s="56" t="s">
        <v>274</v>
      </c>
      <c r="B10" s="58" t="s">
        <v>282</v>
      </c>
      <c r="C10" s="56"/>
      <c r="D10" s="58" t="s">
        <v>282</v>
      </c>
    </row>
    <row r="11" spans="1:4" x14ac:dyDescent="0.25">
      <c r="A11" s="56" t="s">
        <v>267</v>
      </c>
      <c r="B11" s="58" t="s">
        <v>282</v>
      </c>
      <c r="C11" s="56"/>
      <c r="D11" s="58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070D-0F15-4EFB-B69E-ECC918A8C6A2}">
  <dimension ref="A1:K10"/>
  <sheetViews>
    <sheetView workbookViewId="0">
      <selection activeCell="A6" sqref="A6"/>
    </sheetView>
  </sheetViews>
  <sheetFormatPr defaultRowHeight="15" x14ac:dyDescent="0.25"/>
  <cols>
    <col min="1" max="1" width="101.28515625" bestFit="1" customWidth="1"/>
    <col min="2" max="2" width="21.140625" customWidth="1"/>
    <col min="3" max="3" width="17.42578125" bestFit="1" customWidth="1"/>
    <col min="4" max="4" width="15.7109375" bestFit="1" customWidth="1"/>
    <col min="5" max="5" width="17.7109375" bestFit="1" customWidth="1"/>
    <col min="6" max="6" width="19.140625" customWidth="1"/>
    <col min="7" max="7" width="18.28515625" customWidth="1"/>
    <col min="8" max="8" width="14.28515625" customWidth="1"/>
    <col min="9" max="9" width="14.7109375" customWidth="1"/>
    <col min="10" max="10" width="14.5703125" customWidth="1"/>
    <col min="11" max="11" width="12.140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0" customHeight="1" thickBot="1" x14ac:dyDescent="0.3">
      <c r="A2" s="36" t="s">
        <v>229</v>
      </c>
      <c r="B2" s="36" t="s">
        <v>1</v>
      </c>
      <c r="C2" s="28">
        <v>48</v>
      </c>
      <c r="D2" s="29">
        <v>41</v>
      </c>
      <c r="E2" s="30">
        <v>7</v>
      </c>
      <c r="F2" s="31">
        <v>2</v>
      </c>
      <c r="G2" s="37">
        <v>1</v>
      </c>
      <c r="H2" s="32">
        <v>0.85416666666666663</v>
      </c>
      <c r="I2" s="33">
        <v>5945</v>
      </c>
      <c r="J2" s="34">
        <v>2695</v>
      </c>
      <c r="K2" s="35">
        <v>3250</v>
      </c>
    </row>
    <row r="3" spans="1:11" ht="30" customHeight="1" thickBot="1" x14ac:dyDescent="0.3">
      <c r="A3" s="28" t="s">
        <v>0</v>
      </c>
      <c r="B3" s="28" t="s">
        <v>1</v>
      </c>
      <c r="C3" s="28">
        <v>128</v>
      </c>
      <c r="D3" s="29">
        <v>96</v>
      </c>
      <c r="E3" s="30">
        <v>32</v>
      </c>
      <c r="F3" s="31">
        <v>2</v>
      </c>
      <c r="G3" s="40">
        <v>3</v>
      </c>
      <c r="H3" s="32">
        <v>0.75</v>
      </c>
      <c r="I3" s="33">
        <v>13920</v>
      </c>
      <c r="J3" s="34">
        <v>12320</v>
      </c>
      <c r="K3" s="35">
        <v>1600</v>
      </c>
    </row>
    <row r="4" spans="1:11" ht="30" customHeight="1" thickBot="1" x14ac:dyDescent="0.3">
      <c r="A4" s="36" t="s">
        <v>167</v>
      </c>
      <c r="B4" s="36" t="s">
        <v>1</v>
      </c>
      <c r="C4" s="28">
        <v>51</v>
      </c>
      <c r="D4" s="29">
        <v>40</v>
      </c>
      <c r="E4" s="30">
        <v>11</v>
      </c>
      <c r="F4" s="31">
        <v>1</v>
      </c>
      <c r="G4" s="38">
        <v>2</v>
      </c>
      <c r="H4" s="32">
        <v>0.78431372549019607</v>
      </c>
      <c r="I4" s="33">
        <v>5800</v>
      </c>
      <c r="J4" s="34">
        <v>4235</v>
      </c>
      <c r="K4" s="35">
        <v>1565</v>
      </c>
    </row>
    <row r="5" spans="1:11" ht="30" customHeight="1" thickBot="1" x14ac:dyDescent="0.3">
      <c r="A5" s="36" t="s">
        <v>2</v>
      </c>
      <c r="B5" s="36" t="s">
        <v>1</v>
      </c>
      <c r="C5" s="28">
        <v>36</v>
      </c>
      <c r="D5" s="29">
        <v>28</v>
      </c>
      <c r="E5" s="30">
        <v>8</v>
      </c>
      <c r="F5" s="40">
        <v>3</v>
      </c>
      <c r="G5" s="31">
        <v>2</v>
      </c>
      <c r="H5" s="32">
        <v>0.77777777777777779</v>
      </c>
      <c r="I5" s="33">
        <v>4060</v>
      </c>
      <c r="J5" s="34">
        <v>3080</v>
      </c>
      <c r="K5" s="35">
        <v>980</v>
      </c>
    </row>
    <row r="6" spans="1:11" ht="30" customHeight="1" thickBot="1" x14ac:dyDescent="0.3">
      <c r="A6" s="28" t="s">
        <v>40</v>
      </c>
      <c r="B6" s="28" t="s">
        <v>1</v>
      </c>
      <c r="C6" s="28">
        <v>39</v>
      </c>
      <c r="D6" s="29">
        <v>30</v>
      </c>
      <c r="E6" s="30">
        <v>9</v>
      </c>
      <c r="F6" s="48">
        <v>3</v>
      </c>
      <c r="G6" s="40">
        <v>2</v>
      </c>
      <c r="H6" s="32">
        <v>0.76923076923076927</v>
      </c>
      <c r="I6" s="33">
        <v>4350</v>
      </c>
      <c r="J6" s="34">
        <v>3465</v>
      </c>
      <c r="K6" s="35">
        <v>885</v>
      </c>
    </row>
    <row r="7" spans="1:11" ht="30" customHeight="1" thickBot="1" x14ac:dyDescent="0.3">
      <c r="A7" s="36" t="s">
        <v>41</v>
      </c>
      <c r="B7" s="36" t="s">
        <v>1</v>
      </c>
      <c r="C7" s="28">
        <v>38</v>
      </c>
      <c r="D7" s="29">
        <v>29</v>
      </c>
      <c r="E7" s="30">
        <v>9</v>
      </c>
      <c r="F7" s="48">
        <v>3</v>
      </c>
      <c r="G7" s="48">
        <v>3</v>
      </c>
      <c r="H7" s="32">
        <v>0.76315789473684215</v>
      </c>
      <c r="I7" s="33">
        <v>4205</v>
      </c>
      <c r="J7" s="34">
        <v>3465</v>
      </c>
      <c r="K7" s="35">
        <v>740</v>
      </c>
    </row>
    <row r="8" spans="1:11" x14ac:dyDescent="0.25">
      <c r="I8" s="26"/>
      <c r="J8" s="26"/>
      <c r="K8" s="26"/>
    </row>
    <row r="9" spans="1:11" x14ac:dyDescent="0.25">
      <c r="I9" s="26"/>
      <c r="J9" s="26"/>
      <c r="K9" s="26"/>
    </row>
    <row r="10" spans="1:11" x14ac:dyDescent="0.25">
      <c r="I10" s="26"/>
      <c r="J10" s="26"/>
      <c r="K10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602D-DFEB-486D-A87A-9F999F43306F}">
  <dimension ref="A1:K5"/>
  <sheetViews>
    <sheetView workbookViewId="0">
      <selection activeCell="G2" sqref="G2:G5"/>
    </sheetView>
  </sheetViews>
  <sheetFormatPr defaultRowHeight="15" x14ac:dyDescent="0.25"/>
  <cols>
    <col min="1" max="1" width="97.140625" bestFit="1" customWidth="1"/>
    <col min="2" max="2" width="21.7109375" bestFit="1" customWidth="1"/>
    <col min="3" max="3" width="13.42578125" customWidth="1"/>
    <col min="4" max="4" width="14.140625" customWidth="1"/>
    <col min="5" max="5" width="14.85546875" customWidth="1"/>
    <col min="6" max="6" width="22" customWidth="1"/>
    <col min="7" max="7" width="16.7109375" customWidth="1"/>
    <col min="8" max="8" width="12.85546875" customWidth="1"/>
    <col min="9" max="9" width="12.7109375" bestFit="1" customWidth="1"/>
    <col min="10" max="10" width="11.42578125" bestFit="1" customWidth="1"/>
    <col min="11" max="11" width="12.140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0.75" customHeight="1" thickBot="1" x14ac:dyDescent="0.3">
      <c r="A2" s="28" t="s">
        <v>3</v>
      </c>
      <c r="B2" s="28" t="s">
        <v>1</v>
      </c>
      <c r="C2" s="28">
        <v>67</v>
      </c>
      <c r="D2" s="29">
        <v>53</v>
      </c>
      <c r="E2" s="30">
        <v>14</v>
      </c>
      <c r="F2" s="31">
        <v>2</v>
      </c>
      <c r="G2" s="31">
        <v>2</v>
      </c>
      <c r="H2" s="32">
        <v>0.79104477611940294</v>
      </c>
      <c r="I2" s="33">
        <v>10335</v>
      </c>
      <c r="J2" s="34">
        <v>7140</v>
      </c>
      <c r="K2" s="35">
        <v>3195</v>
      </c>
    </row>
    <row r="3" spans="1:11" ht="30.75" customHeight="1" thickBot="1" x14ac:dyDescent="0.3">
      <c r="A3" s="36" t="s">
        <v>4</v>
      </c>
      <c r="B3" s="36" t="s">
        <v>1</v>
      </c>
      <c r="C3" s="28">
        <v>24</v>
      </c>
      <c r="D3" s="29">
        <v>20</v>
      </c>
      <c r="E3" s="30">
        <v>4</v>
      </c>
      <c r="F3" s="31">
        <v>2</v>
      </c>
      <c r="G3" s="37">
        <v>1</v>
      </c>
      <c r="H3" s="32">
        <v>0.83333333333333337</v>
      </c>
      <c r="I3" s="33">
        <v>3900</v>
      </c>
      <c r="J3" s="34">
        <v>2040</v>
      </c>
      <c r="K3" s="35">
        <v>1860</v>
      </c>
    </row>
    <row r="4" spans="1:11" ht="30.75" customHeight="1" thickBot="1" x14ac:dyDescent="0.3">
      <c r="A4" s="36" t="s">
        <v>137</v>
      </c>
      <c r="B4" s="36" t="s">
        <v>1</v>
      </c>
      <c r="C4" s="28">
        <v>8</v>
      </c>
      <c r="D4" s="29">
        <v>7</v>
      </c>
      <c r="E4" s="30">
        <v>1</v>
      </c>
      <c r="F4" s="37">
        <v>1</v>
      </c>
      <c r="G4" s="39">
        <v>0</v>
      </c>
      <c r="H4" s="32">
        <v>0.875</v>
      </c>
      <c r="I4" s="33">
        <v>1365</v>
      </c>
      <c r="J4" s="34">
        <v>510</v>
      </c>
      <c r="K4" s="35">
        <v>855</v>
      </c>
    </row>
    <row r="5" spans="1:11" ht="30.75" customHeight="1" thickBot="1" x14ac:dyDescent="0.3">
      <c r="A5" s="36" t="s">
        <v>105</v>
      </c>
      <c r="B5" s="36" t="s">
        <v>1</v>
      </c>
      <c r="C5" s="28">
        <v>12</v>
      </c>
      <c r="D5" s="29">
        <v>9</v>
      </c>
      <c r="E5" s="30">
        <v>3</v>
      </c>
      <c r="F5" s="31">
        <v>1</v>
      </c>
      <c r="G5" s="31">
        <v>1</v>
      </c>
      <c r="H5" s="32">
        <v>0.75</v>
      </c>
      <c r="I5" s="33">
        <v>1755</v>
      </c>
      <c r="J5" s="34">
        <v>1530</v>
      </c>
      <c r="K5" s="35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C9D2C-C446-493D-A7C4-EB3F0BAA6742}">
  <dimension ref="A1:K7"/>
  <sheetViews>
    <sheetView workbookViewId="0">
      <selection activeCell="E18" sqref="E18"/>
    </sheetView>
  </sheetViews>
  <sheetFormatPr defaultRowHeight="15" x14ac:dyDescent="0.25"/>
  <cols>
    <col min="1" max="1" width="99.5703125" bestFit="1" customWidth="1"/>
    <col min="2" max="2" width="21.7109375" bestFit="1" customWidth="1"/>
    <col min="3" max="3" width="17.28515625" customWidth="1"/>
    <col min="4" max="4" width="15.7109375" customWidth="1"/>
    <col min="5" max="5" width="13.28515625" customWidth="1"/>
    <col min="6" max="6" width="14.28515625" customWidth="1"/>
    <col min="7" max="7" width="16.42578125" customWidth="1"/>
    <col min="8" max="8" width="12.7109375" customWidth="1"/>
    <col min="9" max="10" width="11.42578125" bestFit="1" customWidth="1"/>
    <col min="11" max="11" width="12.140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0.75" customHeight="1" thickBot="1" x14ac:dyDescent="0.3">
      <c r="A2" s="28" t="s">
        <v>5</v>
      </c>
      <c r="B2" s="28" t="s">
        <v>1</v>
      </c>
      <c r="C2" s="28">
        <v>50</v>
      </c>
      <c r="D2" s="29">
        <v>40</v>
      </c>
      <c r="E2" s="30">
        <v>10</v>
      </c>
      <c r="F2" s="31">
        <v>2</v>
      </c>
      <c r="G2" s="31">
        <v>2</v>
      </c>
      <c r="H2" s="32">
        <v>0.8</v>
      </c>
      <c r="I2" s="33">
        <v>9800</v>
      </c>
      <c r="J2" s="34">
        <v>6350</v>
      </c>
      <c r="K2" s="35">
        <v>3450</v>
      </c>
    </row>
    <row r="3" spans="1:11" ht="30.75" customHeight="1" thickBot="1" x14ac:dyDescent="0.3">
      <c r="A3" s="36" t="s">
        <v>77</v>
      </c>
      <c r="B3" s="36" t="s">
        <v>1</v>
      </c>
      <c r="C3" s="28">
        <v>47</v>
      </c>
      <c r="D3" s="29">
        <v>36</v>
      </c>
      <c r="E3" s="30">
        <v>11</v>
      </c>
      <c r="F3" s="37">
        <v>1</v>
      </c>
      <c r="G3" s="37">
        <v>1</v>
      </c>
      <c r="H3" s="32">
        <v>0.76595744680851063</v>
      </c>
      <c r="I3" s="33">
        <v>8820</v>
      </c>
      <c r="J3" s="34">
        <v>6985</v>
      </c>
      <c r="K3" s="35">
        <v>1835</v>
      </c>
    </row>
    <row r="4" spans="1:11" ht="30.75" customHeight="1" thickBot="1" x14ac:dyDescent="0.3">
      <c r="A4" s="28" t="s">
        <v>170</v>
      </c>
      <c r="B4" s="28" t="s">
        <v>1</v>
      </c>
      <c r="C4" s="28">
        <v>32</v>
      </c>
      <c r="D4" s="29">
        <v>25</v>
      </c>
      <c r="E4" s="30">
        <v>7</v>
      </c>
      <c r="F4" s="40">
        <v>3</v>
      </c>
      <c r="G4" s="31">
        <v>1</v>
      </c>
      <c r="H4" s="32">
        <v>0.78125</v>
      </c>
      <c r="I4" s="33">
        <v>6125</v>
      </c>
      <c r="J4" s="34">
        <v>4445</v>
      </c>
      <c r="K4" s="35">
        <v>1680</v>
      </c>
    </row>
    <row r="5" spans="1:11" ht="30.75" customHeight="1" thickBot="1" x14ac:dyDescent="0.3">
      <c r="A5" s="36" t="s">
        <v>6</v>
      </c>
      <c r="B5" s="36" t="s">
        <v>1</v>
      </c>
      <c r="C5" s="28">
        <v>17</v>
      </c>
      <c r="D5" s="29">
        <v>14</v>
      </c>
      <c r="E5" s="30">
        <v>3</v>
      </c>
      <c r="F5" s="40">
        <v>3</v>
      </c>
      <c r="G5" s="39">
        <v>0</v>
      </c>
      <c r="H5" s="32">
        <v>0.82352941176470584</v>
      </c>
      <c r="I5" s="33">
        <v>3430</v>
      </c>
      <c r="J5" s="34">
        <v>1905</v>
      </c>
      <c r="K5" s="35">
        <v>1525</v>
      </c>
    </row>
    <row r="6" spans="1:11" ht="30.75" customHeight="1" thickBot="1" x14ac:dyDescent="0.3">
      <c r="A6" s="36" t="s">
        <v>45</v>
      </c>
      <c r="B6" s="36" t="s">
        <v>1</v>
      </c>
      <c r="C6" s="28">
        <v>13</v>
      </c>
      <c r="D6" s="29">
        <v>11</v>
      </c>
      <c r="E6" s="30">
        <v>2</v>
      </c>
      <c r="F6" s="31">
        <v>1</v>
      </c>
      <c r="G6" s="31">
        <v>1</v>
      </c>
      <c r="H6" s="32">
        <v>0.84615384615384615</v>
      </c>
      <c r="I6" s="33">
        <v>2695</v>
      </c>
      <c r="J6" s="34">
        <v>1270</v>
      </c>
      <c r="K6" s="35">
        <v>1425</v>
      </c>
    </row>
    <row r="7" spans="1:11" ht="30.75" customHeight="1" thickBot="1" x14ac:dyDescent="0.3">
      <c r="A7" s="36" t="s">
        <v>139</v>
      </c>
      <c r="B7" s="36" t="s">
        <v>1</v>
      </c>
      <c r="C7" s="28">
        <v>8</v>
      </c>
      <c r="D7" s="29">
        <v>7</v>
      </c>
      <c r="E7" s="30">
        <v>1</v>
      </c>
      <c r="F7" s="37">
        <v>1</v>
      </c>
      <c r="G7" s="39">
        <v>0</v>
      </c>
      <c r="H7" s="32">
        <v>0.875</v>
      </c>
      <c r="I7" s="33">
        <v>1715</v>
      </c>
      <c r="J7" s="34">
        <v>635</v>
      </c>
      <c r="K7" s="35">
        <v>1080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F8416-2C15-4738-B6AA-23B3D8B23B72}">
  <dimension ref="A1:K8"/>
  <sheetViews>
    <sheetView workbookViewId="0">
      <selection activeCell="J14" sqref="J14"/>
    </sheetView>
  </sheetViews>
  <sheetFormatPr defaultRowHeight="15" x14ac:dyDescent="0.25"/>
  <cols>
    <col min="1" max="1" width="102.5703125" bestFit="1" customWidth="1"/>
    <col min="2" max="2" width="21.7109375" bestFit="1" customWidth="1"/>
    <col min="6" max="6" width="16" customWidth="1"/>
    <col min="7" max="7" width="15.7109375" customWidth="1"/>
    <col min="8" max="8" width="11.7109375" customWidth="1"/>
    <col min="9" max="9" width="15.85546875" customWidth="1"/>
    <col min="10" max="10" width="14.140625" customWidth="1"/>
    <col min="11" max="11" width="12.140625" bestFit="1" customWidth="1"/>
  </cols>
  <sheetData>
    <row r="1" spans="1:11" ht="60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3" customHeight="1" thickBot="1" x14ac:dyDescent="0.3">
      <c r="A2" s="28" t="s">
        <v>172</v>
      </c>
      <c r="B2" s="28" t="s">
        <v>1</v>
      </c>
      <c r="C2" s="28">
        <v>21</v>
      </c>
      <c r="D2" s="29">
        <v>17</v>
      </c>
      <c r="E2" s="30">
        <v>4</v>
      </c>
      <c r="F2" s="38">
        <v>2</v>
      </c>
      <c r="G2" s="39">
        <v>0</v>
      </c>
      <c r="H2" s="32">
        <v>0.80952380952380953</v>
      </c>
      <c r="I2" s="33">
        <v>5015</v>
      </c>
      <c r="J2" s="34">
        <v>3040</v>
      </c>
      <c r="K2" s="35">
        <v>1975</v>
      </c>
    </row>
    <row r="3" spans="1:11" ht="33" customHeight="1" thickBot="1" x14ac:dyDescent="0.3">
      <c r="A3" s="28" t="s">
        <v>140</v>
      </c>
      <c r="B3" s="28" t="s">
        <v>1</v>
      </c>
      <c r="C3" s="28">
        <v>28</v>
      </c>
      <c r="D3" s="29">
        <v>22</v>
      </c>
      <c r="E3" s="30">
        <v>6</v>
      </c>
      <c r="F3" s="37">
        <v>1</v>
      </c>
      <c r="G3" s="31">
        <v>2</v>
      </c>
      <c r="H3" s="32">
        <v>0.7857142857142857</v>
      </c>
      <c r="I3" s="33">
        <v>6490</v>
      </c>
      <c r="J3" s="34">
        <v>4560</v>
      </c>
      <c r="K3" s="35">
        <v>1930</v>
      </c>
    </row>
    <row r="4" spans="1:11" ht="33" customHeight="1" thickBot="1" x14ac:dyDescent="0.3">
      <c r="A4" s="36" t="s">
        <v>47</v>
      </c>
      <c r="B4" s="36" t="s">
        <v>1</v>
      </c>
      <c r="C4" s="28">
        <v>12</v>
      </c>
      <c r="D4" s="29">
        <v>10</v>
      </c>
      <c r="E4" s="30">
        <v>2</v>
      </c>
      <c r="F4" s="40">
        <v>2</v>
      </c>
      <c r="G4" s="31">
        <v>1</v>
      </c>
      <c r="H4" s="32">
        <v>0.83333333333333337</v>
      </c>
      <c r="I4" s="33">
        <v>2950</v>
      </c>
      <c r="J4" s="34">
        <v>1520</v>
      </c>
      <c r="K4" s="35">
        <v>1430</v>
      </c>
    </row>
    <row r="5" spans="1:11" ht="33" customHeight="1" thickBot="1" x14ac:dyDescent="0.3">
      <c r="A5" s="36" t="s">
        <v>203</v>
      </c>
      <c r="B5" s="36" t="s">
        <v>1</v>
      </c>
      <c r="C5" s="28">
        <v>26</v>
      </c>
      <c r="D5" s="29">
        <v>20</v>
      </c>
      <c r="E5" s="30">
        <v>6</v>
      </c>
      <c r="F5" s="37">
        <v>1</v>
      </c>
      <c r="G5" s="37">
        <v>1</v>
      </c>
      <c r="H5" s="32">
        <v>0.76923076923076927</v>
      </c>
      <c r="I5" s="33">
        <v>5900</v>
      </c>
      <c r="J5" s="34">
        <v>4560</v>
      </c>
      <c r="K5" s="35">
        <v>1340</v>
      </c>
    </row>
    <row r="6" spans="1:11" ht="33" customHeight="1" thickBot="1" x14ac:dyDescent="0.3">
      <c r="A6" s="36" t="s">
        <v>235</v>
      </c>
      <c r="B6" s="36" t="s">
        <v>1</v>
      </c>
      <c r="C6" s="28">
        <v>14</v>
      </c>
      <c r="D6" s="29">
        <v>11</v>
      </c>
      <c r="E6" s="30">
        <v>3</v>
      </c>
      <c r="F6" s="38">
        <v>3</v>
      </c>
      <c r="G6" s="37">
        <v>1</v>
      </c>
      <c r="H6" s="32">
        <v>0.7857142857142857</v>
      </c>
      <c r="I6" s="33">
        <v>3245</v>
      </c>
      <c r="J6" s="34">
        <v>2280</v>
      </c>
      <c r="K6" s="35">
        <v>965</v>
      </c>
    </row>
    <row r="7" spans="1:11" ht="33" customHeight="1" thickBot="1" x14ac:dyDescent="0.3">
      <c r="A7" s="28" t="s">
        <v>46</v>
      </c>
      <c r="B7" s="28" t="s">
        <v>1</v>
      </c>
      <c r="C7" s="28">
        <v>13</v>
      </c>
      <c r="D7" s="29">
        <v>10</v>
      </c>
      <c r="E7" s="30">
        <v>3</v>
      </c>
      <c r="F7" s="40">
        <v>2</v>
      </c>
      <c r="G7" s="31">
        <v>1</v>
      </c>
      <c r="H7" s="32">
        <v>0.76923076923076927</v>
      </c>
      <c r="I7" s="33">
        <v>2950</v>
      </c>
      <c r="J7" s="34">
        <v>2280</v>
      </c>
      <c r="K7" s="35">
        <v>670</v>
      </c>
    </row>
    <row r="8" spans="1:11" ht="33" customHeight="1" thickBot="1" x14ac:dyDescent="0.3">
      <c r="A8" s="36" t="s">
        <v>173</v>
      </c>
      <c r="B8" s="36" t="s">
        <v>1</v>
      </c>
      <c r="C8" s="28">
        <v>8</v>
      </c>
      <c r="D8" s="29">
        <v>6</v>
      </c>
      <c r="E8" s="30">
        <v>2</v>
      </c>
      <c r="F8" s="31">
        <v>1</v>
      </c>
      <c r="G8" s="39">
        <v>0</v>
      </c>
      <c r="H8" s="32">
        <v>0.75</v>
      </c>
      <c r="I8" s="33">
        <v>1770</v>
      </c>
      <c r="J8" s="34">
        <v>1520</v>
      </c>
      <c r="K8" s="35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B5E1C-25EC-4F29-A11E-91BF109730BC}">
  <dimension ref="A1:K6"/>
  <sheetViews>
    <sheetView workbookViewId="0">
      <selection activeCell="A3" sqref="A3"/>
    </sheetView>
  </sheetViews>
  <sheetFormatPr defaultRowHeight="15" x14ac:dyDescent="0.25"/>
  <cols>
    <col min="1" max="1" width="95.42578125" bestFit="1" customWidth="1"/>
    <col min="2" max="2" width="21.7109375" bestFit="1" customWidth="1"/>
    <col min="5" max="5" width="11.5703125" customWidth="1"/>
    <col min="6" max="6" width="14.140625" customWidth="1"/>
    <col min="7" max="7" width="15.85546875" customWidth="1"/>
    <col min="8" max="8" width="9" bestFit="1" customWidth="1"/>
    <col min="9" max="10" width="11.42578125" bestFit="1" customWidth="1"/>
    <col min="11" max="11" width="12.140625" bestFit="1" customWidth="1"/>
  </cols>
  <sheetData>
    <row r="1" spans="1:11" ht="60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29.25" customHeight="1" thickBot="1" x14ac:dyDescent="0.3">
      <c r="A2" s="28" t="s">
        <v>80</v>
      </c>
      <c r="B2" s="28" t="s">
        <v>1</v>
      </c>
      <c r="C2" s="28">
        <v>126</v>
      </c>
      <c r="D2" s="29">
        <v>103</v>
      </c>
      <c r="E2" s="30">
        <v>23</v>
      </c>
      <c r="F2" s="41">
        <v>4</v>
      </c>
      <c r="G2" s="31">
        <v>2</v>
      </c>
      <c r="H2" s="32">
        <v>0.81746031746031744</v>
      </c>
      <c r="I2" s="33">
        <v>4635</v>
      </c>
      <c r="J2" s="34">
        <v>3105</v>
      </c>
      <c r="K2" s="35">
        <v>1530</v>
      </c>
    </row>
    <row r="3" spans="1:11" ht="29.25" customHeight="1" thickBot="1" x14ac:dyDescent="0.3">
      <c r="A3" s="36" t="s">
        <v>81</v>
      </c>
      <c r="B3" s="36" t="s">
        <v>1</v>
      </c>
      <c r="C3" s="28">
        <v>99</v>
      </c>
      <c r="D3" s="29">
        <v>80</v>
      </c>
      <c r="E3" s="30">
        <v>19</v>
      </c>
      <c r="F3" s="41">
        <v>4</v>
      </c>
      <c r="G3" s="31">
        <v>2</v>
      </c>
      <c r="H3" s="32">
        <v>0.80808080808080807</v>
      </c>
      <c r="I3" s="33">
        <v>3600</v>
      </c>
      <c r="J3" s="34">
        <v>2565</v>
      </c>
      <c r="K3" s="35">
        <v>1035</v>
      </c>
    </row>
    <row r="4" spans="1:11" ht="29.25" customHeight="1" thickBot="1" x14ac:dyDescent="0.3">
      <c r="A4" s="28" t="s">
        <v>48</v>
      </c>
      <c r="B4" s="28" t="s">
        <v>1</v>
      </c>
      <c r="C4" s="28">
        <v>37</v>
      </c>
      <c r="D4" s="29">
        <v>31</v>
      </c>
      <c r="E4" s="30">
        <v>6</v>
      </c>
      <c r="F4" s="40">
        <v>2</v>
      </c>
      <c r="G4" s="31">
        <v>1</v>
      </c>
      <c r="H4" s="32">
        <v>0.83783783783783783</v>
      </c>
      <c r="I4" s="33">
        <v>1395</v>
      </c>
      <c r="J4" s="34">
        <v>810</v>
      </c>
      <c r="K4" s="35">
        <v>585</v>
      </c>
    </row>
    <row r="5" spans="1:11" ht="29.25" customHeight="1" thickBot="1" x14ac:dyDescent="0.3">
      <c r="A5" s="36" t="s">
        <v>49</v>
      </c>
      <c r="B5" s="36" t="s">
        <v>1</v>
      </c>
      <c r="C5" s="28">
        <v>36</v>
      </c>
      <c r="D5" s="29">
        <v>30</v>
      </c>
      <c r="E5" s="30">
        <v>6</v>
      </c>
      <c r="F5" s="40">
        <v>2</v>
      </c>
      <c r="G5" s="31">
        <v>1</v>
      </c>
      <c r="H5" s="32">
        <v>0.83333333333333337</v>
      </c>
      <c r="I5" s="33">
        <v>1350</v>
      </c>
      <c r="J5" s="34">
        <v>810</v>
      </c>
      <c r="K5" s="35">
        <v>540</v>
      </c>
    </row>
    <row r="6" spans="1:11" ht="29.25" customHeight="1" thickBot="1" x14ac:dyDescent="0.3">
      <c r="A6" s="36" t="s">
        <v>143</v>
      </c>
      <c r="B6" s="36" t="s">
        <v>1</v>
      </c>
      <c r="C6" s="28">
        <v>12</v>
      </c>
      <c r="D6" s="29">
        <v>10</v>
      </c>
      <c r="E6" s="30">
        <v>2</v>
      </c>
      <c r="F6" s="31">
        <v>2</v>
      </c>
      <c r="G6" s="39">
        <v>0</v>
      </c>
      <c r="H6" s="32">
        <v>0.83333333333333337</v>
      </c>
      <c r="I6" s="33">
        <v>450</v>
      </c>
      <c r="J6" s="34">
        <v>270</v>
      </c>
      <c r="K6" s="35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1E8D6-C847-4AEE-BC3B-4369F4D04AA8}">
  <dimension ref="A1:K7"/>
  <sheetViews>
    <sheetView workbookViewId="0">
      <selection activeCell="C2" activeCellId="2" sqref="C7 C3 C2"/>
    </sheetView>
  </sheetViews>
  <sheetFormatPr defaultRowHeight="15" x14ac:dyDescent="0.25"/>
  <cols>
    <col min="1" max="1" width="94.28515625" bestFit="1" customWidth="1"/>
    <col min="2" max="2" width="21.7109375" bestFit="1" customWidth="1"/>
    <col min="3" max="3" width="17.7109375" customWidth="1"/>
    <col min="4" max="4" width="16.28515625" customWidth="1"/>
    <col min="5" max="5" width="17.140625" customWidth="1"/>
    <col min="6" max="6" width="16" customWidth="1"/>
    <col min="7" max="7" width="19" customWidth="1"/>
    <col min="8" max="8" width="9" bestFit="1" customWidth="1"/>
    <col min="9" max="10" width="11.42578125" bestFit="1" customWidth="1"/>
    <col min="11" max="11" width="12.140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4.5" customHeight="1" thickBot="1" x14ac:dyDescent="0.3">
      <c r="A2" s="36" t="s">
        <v>239</v>
      </c>
      <c r="B2" s="36" t="s">
        <v>1</v>
      </c>
      <c r="C2" s="28">
        <v>23</v>
      </c>
      <c r="D2" s="29">
        <v>21</v>
      </c>
      <c r="E2" s="30">
        <v>2</v>
      </c>
      <c r="F2" s="37">
        <v>1</v>
      </c>
      <c r="G2" s="37">
        <v>1</v>
      </c>
      <c r="H2" s="32">
        <v>0.91304347826086951</v>
      </c>
      <c r="I2" s="33">
        <v>1365</v>
      </c>
      <c r="J2" s="34">
        <v>360</v>
      </c>
      <c r="K2" s="35">
        <v>1005</v>
      </c>
    </row>
    <row r="3" spans="1:11" ht="34.5" customHeight="1" thickBot="1" x14ac:dyDescent="0.3">
      <c r="A3" s="28" t="s">
        <v>11</v>
      </c>
      <c r="B3" s="28" t="s">
        <v>1</v>
      </c>
      <c r="C3" s="28">
        <v>41</v>
      </c>
      <c r="D3" s="29">
        <v>34</v>
      </c>
      <c r="E3" s="30">
        <v>7</v>
      </c>
      <c r="F3" s="31">
        <v>2</v>
      </c>
      <c r="G3" s="37">
        <v>1</v>
      </c>
      <c r="H3" s="32">
        <v>0.82926829268292679</v>
      </c>
      <c r="I3" s="33">
        <v>2210</v>
      </c>
      <c r="J3" s="34">
        <v>1260</v>
      </c>
      <c r="K3" s="35">
        <v>950</v>
      </c>
    </row>
    <row r="4" spans="1:11" ht="34.5" customHeight="1" thickBot="1" x14ac:dyDescent="0.3">
      <c r="A4" s="36" t="s">
        <v>12</v>
      </c>
      <c r="B4" s="36" t="s">
        <v>1</v>
      </c>
      <c r="C4" s="28">
        <v>15</v>
      </c>
      <c r="D4" s="29">
        <v>13</v>
      </c>
      <c r="E4" s="30">
        <v>2</v>
      </c>
      <c r="F4" s="37">
        <v>1</v>
      </c>
      <c r="G4" s="39">
        <v>0</v>
      </c>
      <c r="H4" s="32">
        <v>0.8666666666666667</v>
      </c>
      <c r="I4" s="33">
        <v>845</v>
      </c>
      <c r="J4" s="34">
        <v>360</v>
      </c>
      <c r="K4" s="35">
        <v>485</v>
      </c>
    </row>
    <row r="5" spans="1:11" ht="34.5" customHeight="1" thickBot="1" x14ac:dyDescent="0.3">
      <c r="A5" s="28" t="s">
        <v>112</v>
      </c>
      <c r="B5" s="28" t="s">
        <v>1</v>
      </c>
      <c r="C5" s="28">
        <v>10</v>
      </c>
      <c r="D5" s="29">
        <v>9</v>
      </c>
      <c r="E5" s="30">
        <v>1</v>
      </c>
      <c r="F5" s="31">
        <v>1</v>
      </c>
      <c r="G5" s="39">
        <v>0</v>
      </c>
      <c r="H5" s="32">
        <v>0.9</v>
      </c>
      <c r="I5" s="33">
        <v>585</v>
      </c>
      <c r="J5" s="34">
        <v>180</v>
      </c>
      <c r="K5" s="35">
        <v>405</v>
      </c>
    </row>
    <row r="6" spans="1:11" ht="34.5" customHeight="1" thickBot="1" x14ac:dyDescent="0.3">
      <c r="A6" s="36" t="s">
        <v>113</v>
      </c>
      <c r="B6" s="36" t="s">
        <v>1</v>
      </c>
      <c r="C6" s="28">
        <v>8</v>
      </c>
      <c r="D6" s="29">
        <v>7</v>
      </c>
      <c r="E6" s="30">
        <v>1</v>
      </c>
      <c r="F6" s="49">
        <v>4</v>
      </c>
      <c r="G6" s="31">
        <v>1</v>
      </c>
      <c r="H6" s="32">
        <v>0.875</v>
      </c>
      <c r="I6" s="33">
        <v>455</v>
      </c>
      <c r="J6" s="34">
        <v>180</v>
      </c>
      <c r="K6" s="35">
        <v>275</v>
      </c>
    </row>
    <row r="7" spans="1:11" ht="34.5" customHeight="1" thickBot="1" x14ac:dyDescent="0.3">
      <c r="A7" s="36" t="s">
        <v>83</v>
      </c>
      <c r="B7" s="36" t="s">
        <v>1</v>
      </c>
      <c r="C7" s="28">
        <v>49</v>
      </c>
      <c r="D7" s="29">
        <v>37</v>
      </c>
      <c r="E7" s="30">
        <v>12</v>
      </c>
      <c r="F7" s="42">
        <v>3</v>
      </c>
      <c r="G7" s="31">
        <v>2</v>
      </c>
      <c r="H7" s="32">
        <v>0.75510204081632648</v>
      </c>
      <c r="I7" s="33">
        <v>2405</v>
      </c>
      <c r="J7" s="34">
        <v>2160</v>
      </c>
      <c r="K7" s="35">
        <v>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95D1-BC38-47B4-8401-A7520AD5010B}">
  <dimension ref="A1:K9"/>
  <sheetViews>
    <sheetView workbookViewId="0">
      <selection activeCell="F11" sqref="F11"/>
    </sheetView>
  </sheetViews>
  <sheetFormatPr defaultRowHeight="15" x14ac:dyDescent="0.25"/>
  <cols>
    <col min="1" max="1" width="101.140625" bestFit="1" customWidth="1"/>
    <col min="2" max="2" width="21.7109375" bestFit="1" customWidth="1"/>
    <col min="3" max="3" width="18.7109375" customWidth="1"/>
    <col min="4" max="4" width="18.85546875" customWidth="1"/>
    <col min="5" max="5" width="18" customWidth="1"/>
    <col min="6" max="6" width="17" customWidth="1"/>
    <col min="7" max="7" width="21.5703125" customWidth="1"/>
    <col min="8" max="8" width="13.28515625" customWidth="1"/>
    <col min="9" max="10" width="11.42578125" bestFit="1" customWidth="1"/>
    <col min="11" max="11" width="12.140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33.75" customHeight="1" thickBot="1" x14ac:dyDescent="0.3">
      <c r="A2" s="28" t="s">
        <v>84</v>
      </c>
      <c r="B2" s="28" t="s">
        <v>1</v>
      </c>
      <c r="C2" s="28">
        <v>33</v>
      </c>
      <c r="D2" s="29">
        <v>27</v>
      </c>
      <c r="E2" s="30">
        <v>6</v>
      </c>
      <c r="F2" s="42">
        <v>3</v>
      </c>
      <c r="G2" s="37">
        <v>1</v>
      </c>
      <c r="H2" s="32">
        <v>0.81818181818181823</v>
      </c>
      <c r="I2" s="33">
        <v>2565</v>
      </c>
      <c r="J2" s="34">
        <v>1560</v>
      </c>
      <c r="K2" s="35">
        <v>1005</v>
      </c>
    </row>
    <row r="3" spans="1:11" ht="33.75" customHeight="1" thickBot="1" x14ac:dyDescent="0.3">
      <c r="A3" s="36" t="s">
        <v>85</v>
      </c>
      <c r="B3" s="36" t="s">
        <v>1</v>
      </c>
      <c r="C3" s="28">
        <v>29</v>
      </c>
      <c r="D3" s="29">
        <v>24</v>
      </c>
      <c r="E3" s="30">
        <v>5</v>
      </c>
      <c r="F3" s="42">
        <v>3</v>
      </c>
      <c r="G3" s="37">
        <v>1</v>
      </c>
      <c r="H3" s="32">
        <v>0.82758620689655171</v>
      </c>
      <c r="I3" s="33">
        <v>2280</v>
      </c>
      <c r="J3" s="34">
        <v>1300</v>
      </c>
      <c r="K3" s="35">
        <v>980</v>
      </c>
    </row>
    <row r="4" spans="1:11" ht="33.75" customHeight="1" thickBot="1" x14ac:dyDescent="0.3">
      <c r="A4" s="28" t="s">
        <v>146</v>
      </c>
      <c r="B4" s="28" t="s">
        <v>1</v>
      </c>
      <c r="C4" s="28">
        <v>24</v>
      </c>
      <c r="D4" s="29">
        <v>20</v>
      </c>
      <c r="E4" s="30">
        <v>4</v>
      </c>
      <c r="F4" s="38">
        <v>3</v>
      </c>
      <c r="G4" s="31">
        <v>2</v>
      </c>
      <c r="H4" s="32">
        <v>0.83333333333333337</v>
      </c>
      <c r="I4" s="33">
        <v>1900</v>
      </c>
      <c r="J4" s="34">
        <v>1040</v>
      </c>
      <c r="K4" s="35">
        <v>860</v>
      </c>
    </row>
    <row r="5" spans="1:11" ht="33.75" customHeight="1" thickBot="1" x14ac:dyDescent="0.3">
      <c r="A5" s="36" t="s">
        <v>147</v>
      </c>
      <c r="B5" s="36" t="s">
        <v>1</v>
      </c>
      <c r="C5" s="28">
        <v>20</v>
      </c>
      <c r="D5" s="29">
        <v>17</v>
      </c>
      <c r="E5" s="30">
        <v>3</v>
      </c>
      <c r="F5" s="38">
        <v>3</v>
      </c>
      <c r="G5" s="37">
        <v>1</v>
      </c>
      <c r="H5" s="32">
        <v>0.85</v>
      </c>
      <c r="I5" s="33">
        <v>1615</v>
      </c>
      <c r="J5" s="34">
        <v>780</v>
      </c>
      <c r="K5" s="35">
        <v>835</v>
      </c>
    </row>
    <row r="6" spans="1:11" ht="33.75" customHeight="1" thickBot="1" x14ac:dyDescent="0.3">
      <c r="A6" s="28" t="s">
        <v>13</v>
      </c>
      <c r="B6" s="28" t="s">
        <v>1</v>
      </c>
      <c r="C6" s="28">
        <v>18</v>
      </c>
      <c r="D6" s="29">
        <v>15</v>
      </c>
      <c r="E6" s="30">
        <v>3</v>
      </c>
      <c r="F6" s="31">
        <v>2</v>
      </c>
      <c r="G6" s="39">
        <v>0</v>
      </c>
      <c r="H6" s="32">
        <v>0.83333333333333337</v>
      </c>
      <c r="I6" s="33">
        <v>1425</v>
      </c>
      <c r="J6" s="34">
        <v>780</v>
      </c>
      <c r="K6" s="35">
        <v>645</v>
      </c>
    </row>
    <row r="7" spans="1:11" ht="33.75" customHeight="1" thickBot="1" x14ac:dyDescent="0.3">
      <c r="A7" s="36" t="s">
        <v>14</v>
      </c>
      <c r="B7" s="36" t="s">
        <v>1</v>
      </c>
      <c r="C7" s="28">
        <v>9</v>
      </c>
      <c r="D7" s="29">
        <v>8</v>
      </c>
      <c r="E7" s="30">
        <v>1</v>
      </c>
      <c r="F7" s="31">
        <v>2</v>
      </c>
      <c r="G7" s="39">
        <v>0</v>
      </c>
      <c r="H7" s="32">
        <v>0.88888888888888884</v>
      </c>
      <c r="I7" s="33">
        <v>760</v>
      </c>
      <c r="J7" s="34">
        <v>260</v>
      </c>
      <c r="K7" s="35">
        <v>500</v>
      </c>
    </row>
    <row r="8" spans="1:11" ht="33.75" customHeight="1" thickBot="1" x14ac:dyDescent="0.3">
      <c r="A8" s="36" t="s">
        <v>179</v>
      </c>
      <c r="B8" s="36" t="s">
        <v>1</v>
      </c>
      <c r="C8" s="28">
        <v>10</v>
      </c>
      <c r="D8" s="29">
        <v>8</v>
      </c>
      <c r="E8" s="30">
        <v>2</v>
      </c>
      <c r="F8" s="31">
        <v>1</v>
      </c>
      <c r="G8" s="39">
        <v>0</v>
      </c>
      <c r="H8" s="32">
        <v>0.8</v>
      </c>
      <c r="I8" s="33">
        <v>760</v>
      </c>
      <c r="J8" s="34">
        <v>520</v>
      </c>
      <c r="K8" s="35">
        <v>240</v>
      </c>
    </row>
    <row r="9" spans="1:11" ht="33.75" customHeight="1" thickBot="1" x14ac:dyDescent="0.3">
      <c r="A9" s="36" t="s">
        <v>115</v>
      </c>
      <c r="B9" s="36" t="s">
        <v>1</v>
      </c>
      <c r="C9" s="28">
        <v>4</v>
      </c>
      <c r="D9" s="29">
        <v>3</v>
      </c>
      <c r="E9" s="30">
        <v>1</v>
      </c>
      <c r="F9" s="38">
        <v>2</v>
      </c>
      <c r="G9" s="31">
        <v>1</v>
      </c>
      <c r="H9" s="32">
        <v>0.75</v>
      </c>
      <c r="I9" s="33">
        <v>285</v>
      </c>
      <c r="J9" s="34">
        <v>260</v>
      </c>
      <c r="K9" s="35">
        <v>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19FEE-2585-43B1-826A-B55E7718EC7B}">
  <dimension ref="A1:K9"/>
  <sheetViews>
    <sheetView workbookViewId="0">
      <selection activeCell="H2" sqref="H2:H3"/>
    </sheetView>
  </sheetViews>
  <sheetFormatPr defaultRowHeight="15" x14ac:dyDescent="0.25"/>
  <cols>
    <col min="1" max="1" width="99.42578125" bestFit="1" customWidth="1"/>
    <col min="2" max="2" width="21.7109375" bestFit="1" customWidth="1"/>
    <col min="3" max="3" width="13.42578125" customWidth="1"/>
    <col min="4" max="4" width="13.85546875" customWidth="1"/>
    <col min="5" max="5" width="13.42578125" customWidth="1"/>
    <col min="6" max="6" width="15.42578125" customWidth="1"/>
    <col min="7" max="7" width="17.85546875" customWidth="1"/>
    <col min="8" max="8" width="13.28515625" customWidth="1"/>
    <col min="9" max="10" width="11.42578125" bestFit="1" customWidth="1"/>
    <col min="11" max="11" width="10.28515625" bestFit="1" customWidth="1"/>
  </cols>
  <sheetData>
    <row r="1" spans="1:11" ht="45.75" thickBot="1" x14ac:dyDescent="0.3">
      <c r="A1" s="51" t="s">
        <v>33</v>
      </c>
      <c r="B1" s="52" t="s">
        <v>34</v>
      </c>
      <c r="C1" s="53" t="s">
        <v>35</v>
      </c>
      <c r="D1" s="52" t="s">
        <v>36</v>
      </c>
      <c r="E1" s="52" t="s">
        <v>37</v>
      </c>
      <c r="F1" s="53" t="s">
        <v>38</v>
      </c>
      <c r="G1" s="53" t="s">
        <v>39</v>
      </c>
      <c r="H1" s="52" t="s">
        <v>263</v>
      </c>
      <c r="I1" s="54" t="s">
        <v>260</v>
      </c>
      <c r="J1" s="54" t="s">
        <v>262</v>
      </c>
      <c r="K1" s="54" t="s">
        <v>261</v>
      </c>
    </row>
    <row r="2" spans="1:11" ht="28.5" customHeight="1" thickBot="1" x14ac:dyDescent="0.3">
      <c r="A2" s="36" t="s">
        <v>181</v>
      </c>
      <c r="B2" s="36" t="s">
        <v>1</v>
      </c>
      <c r="C2" s="28">
        <v>57</v>
      </c>
      <c r="D2" s="29">
        <v>47</v>
      </c>
      <c r="E2" s="30">
        <v>10</v>
      </c>
      <c r="F2" s="40">
        <v>3</v>
      </c>
      <c r="G2" s="31">
        <v>1</v>
      </c>
      <c r="H2" s="32">
        <v>0.82456140350877194</v>
      </c>
      <c r="I2" s="33">
        <v>2115</v>
      </c>
      <c r="J2" s="34">
        <v>1350</v>
      </c>
      <c r="K2" s="35">
        <v>765</v>
      </c>
    </row>
    <row r="3" spans="1:11" ht="28.5" customHeight="1" thickBot="1" x14ac:dyDescent="0.3">
      <c r="A3" s="36" t="s">
        <v>55</v>
      </c>
      <c r="B3" s="36" t="s">
        <v>1</v>
      </c>
      <c r="C3" s="28">
        <v>40</v>
      </c>
      <c r="D3" s="29">
        <v>33</v>
      </c>
      <c r="E3" s="30">
        <v>7</v>
      </c>
      <c r="F3" s="48">
        <v>3</v>
      </c>
      <c r="G3" s="31">
        <v>1</v>
      </c>
      <c r="H3" s="32">
        <v>0.82499999999999996</v>
      </c>
      <c r="I3" s="33">
        <v>1485</v>
      </c>
      <c r="J3" s="34">
        <v>945</v>
      </c>
      <c r="K3" s="35">
        <v>540</v>
      </c>
    </row>
    <row r="4" spans="1:11" ht="28.5" customHeight="1" thickBot="1" x14ac:dyDescent="0.3">
      <c r="A4" s="28" t="s">
        <v>180</v>
      </c>
      <c r="B4" s="28" t="s">
        <v>1</v>
      </c>
      <c r="C4" s="28">
        <v>97</v>
      </c>
      <c r="D4" s="29">
        <v>75</v>
      </c>
      <c r="E4" s="30">
        <v>22</v>
      </c>
      <c r="F4" s="49">
        <v>4</v>
      </c>
      <c r="G4" s="40">
        <v>3</v>
      </c>
      <c r="H4" s="32">
        <v>0.77319587628865982</v>
      </c>
      <c r="I4" s="33">
        <v>3375</v>
      </c>
      <c r="J4" s="34">
        <v>2970</v>
      </c>
      <c r="K4" s="35">
        <v>405</v>
      </c>
    </row>
    <row r="5" spans="1:11" ht="28.5" customHeight="1" thickBot="1" x14ac:dyDescent="0.3">
      <c r="A5" s="28" t="s">
        <v>54</v>
      </c>
      <c r="B5" s="28" t="s">
        <v>1</v>
      </c>
      <c r="C5" s="28">
        <v>39</v>
      </c>
      <c r="D5" s="29">
        <v>31</v>
      </c>
      <c r="E5" s="30">
        <v>8</v>
      </c>
      <c r="F5" s="31">
        <v>1</v>
      </c>
      <c r="G5" s="31">
        <v>1</v>
      </c>
      <c r="H5" s="32">
        <v>0.79487179487179482</v>
      </c>
      <c r="I5" s="33">
        <v>1395</v>
      </c>
      <c r="J5" s="34">
        <v>1080</v>
      </c>
      <c r="K5" s="35">
        <v>315</v>
      </c>
    </row>
    <row r="6" spans="1:11" ht="28.5" customHeight="1" thickBot="1" x14ac:dyDescent="0.3">
      <c r="A6" s="36" t="s">
        <v>243</v>
      </c>
      <c r="B6" s="36" t="s">
        <v>1</v>
      </c>
      <c r="C6" s="28">
        <v>47</v>
      </c>
      <c r="D6" s="29">
        <v>37</v>
      </c>
      <c r="E6" s="30">
        <v>10</v>
      </c>
      <c r="F6" s="31">
        <v>2</v>
      </c>
      <c r="G6" s="31">
        <v>2</v>
      </c>
      <c r="H6" s="32">
        <v>0.78723404255319152</v>
      </c>
      <c r="I6" s="33">
        <v>1665</v>
      </c>
      <c r="J6" s="34">
        <v>1350</v>
      </c>
      <c r="K6" s="35">
        <v>315</v>
      </c>
    </row>
    <row r="7" spans="1:11" ht="28.5" customHeight="1" thickBot="1" x14ac:dyDescent="0.3">
      <c r="A7" s="28" t="s">
        <v>116</v>
      </c>
      <c r="B7" s="28" t="s">
        <v>1</v>
      </c>
      <c r="C7" s="28">
        <v>24</v>
      </c>
      <c r="D7" s="29">
        <v>19</v>
      </c>
      <c r="E7" s="30">
        <v>5</v>
      </c>
      <c r="F7" s="38">
        <v>2</v>
      </c>
      <c r="G7" s="31">
        <v>1</v>
      </c>
      <c r="H7" s="32">
        <v>0.79166666666666663</v>
      </c>
      <c r="I7" s="33">
        <v>855</v>
      </c>
      <c r="J7" s="34">
        <v>675</v>
      </c>
      <c r="K7" s="35">
        <v>180</v>
      </c>
    </row>
    <row r="8" spans="1:11" ht="28.5" customHeight="1" thickBot="1" x14ac:dyDescent="0.3">
      <c r="A8" s="28" t="s">
        <v>15</v>
      </c>
      <c r="B8" s="28" t="s">
        <v>1</v>
      </c>
      <c r="C8" s="28">
        <v>101</v>
      </c>
      <c r="D8" s="29">
        <v>76</v>
      </c>
      <c r="E8" s="30">
        <v>25</v>
      </c>
      <c r="F8" s="40">
        <v>3</v>
      </c>
      <c r="G8" s="40">
        <v>3</v>
      </c>
      <c r="H8" s="32">
        <v>0.75247524752475248</v>
      </c>
      <c r="I8" s="33">
        <v>3420</v>
      </c>
      <c r="J8" s="34">
        <v>3375</v>
      </c>
      <c r="K8" s="35">
        <v>45</v>
      </c>
    </row>
    <row r="9" spans="1:11" ht="28.5" customHeight="1" thickBot="1" x14ac:dyDescent="0.3">
      <c r="A9" s="28" t="s">
        <v>86</v>
      </c>
      <c r="B9" s="28" t="s">
        <v>1</v>
      </c>
      <c r="C9" s="28">
        <v>141</v>
      </c>
      <c r="D9" s="29">
        <v>106</v>
      </c>
      <c r="E9" s="30">
        <v>35</v>
      </c>
      <c r="F9" s="48">
        <v>5</v>
      </c>
      <c r="G9" s="42">
        <v>3</v>
      </c>
      <c r="H9" s="32">
        <v>0.75177304964539005</v>
      </c>
      <c r="I9" s="33">
        <v>4770</v>
      </c>
      <c r="J9" s="34">
        <v>4725</v>
      </c>
      <c r="K9" s="35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Main Data </vt:lpstr>
      <vt:lpstr>NQ 15-30</vt:lpstr>
      <vt:lpstr>NQ 20-40</vt:lpstr>
      <vt:lpstr>NQ 25-50</vt:lpstr>
      <vt:lpstr>NQ 30-60</vt:lpstr>
      <vt:lpstr>YM 5-10</vt:lpstr>
      <vt:lpstr>YM 7-14</vt:lpstr>
      <vt:lpstr>YM 10-20</vt:lpstr>
      <vt:lpstr>RTY 5-10</vt:lpstr>
      <vt:lpstr>RTY 7-14</vt:lpstr>
      <vt:lpstr>RTY 10-20</vt:lpstr>
      <vt:lpstr>GC 5-10</vt:lpstr>
      <vt:lpstr>GC 7-14</vt:lpstr>
      <vt:lpstr>CL 5-10</vt:lpstr>
      <vt:lpstr>CL 7-14</vt:lpstr>
      <vt:lpstr>ES 5-10</vt:lpstr>
      <vt:lpstr>ES 7-14</vt:lpstr>
      <vt:lpstr>Filters</vt:lpstr>
      <vt:lpstr>Entries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Manjinder Sandhu</dc:creator>
  <cp:lastModifiedBy>Manjinder Sandhu</cp:lastModifiedBy>
  <dcterms:created xsi:type="dcterms:W3CDTF">2024-05-01T14:44:40Z</dcterms:created>
  <dcterms:modified xsi:type="dcterms:W3CDTF">2024-05-03T18:08:20Z</dcterms:modified>
</cp:coreProperties>
</file>